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Contracts\Contracts Funding\"/>
    </mc:Choice>
  </mc:AlternateContent>
  <bookViews>
    <workbookView xWindow="0" yWindow="0" windowWidth="28800" windowHeight="12300" activeTab="1"/>
  </bookViews>
  <sheets>
    <sheet name="All - OR Split" sheetId="7" r:id="rId1"/>
    <sheet name="All - OR Incl" sheetId="8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5" i="8" l="1"/>
  <c r="I33" i="8"/>
  <c r="I32" i="8"/>
  <c r="I29" i="8"/>
  <c r="I20" i="8"/>
  <c r="I10" i="8"/>
  <c r="I8" i="8"/>
  <c r="I7" i="8"/>
  <c r="I6" i="8"/>
  <c r="I5" i="8"/>
  <c r="Q35" i="8" l="1"/>
  <c r="Q33" i="8"/>
  <c r="Q32" i="8"/>
  <c r="Q29" i="8"/>
  <c r="Q20" i="8"/>
  <c r="Q10" i="8"/>
  <c r="Q8" i="8"/>
  <c r="Q7" i="8"/>
  <c r="Q6" i="8"/>
  <c r="Q5" i="8"/>
  <c r="I36" i="8" l="1"/>
  <c r="Q36" i="8"/>
  <c r="Y36" i="8"/>
  <c r="I30" i="8"/>
  <c r="Q30" i="8"/>
  <c r="Y30" i="8"/>
  <c r="I22" i="8"/>
  <c r="Q22" i="8"/>
  <c r="Y22" i="8"/>
  <c r="I16" i="8"/>
  <c r="Q16" i="8"/>
  <c r="I12" i="8"/>
  <c r="Q12" i="8"/>
  <c r="Y12" i="8"/>
  <c r="Y35" i="8"/>
  <c r="Y33" i="8"/>
  <c r="Y32" i="8"/>
  <c r="Y29" i="8"/>
  <c r="Y20" i="8"/>
  <c r="Y10" i="8"/>
  <c r="Y8" i="8"/>
  <c r="Y6" i="8"/>
  <c r="Y5" i="8"/>
  <c r="AD42" i="8" l="1"/>
  <c r="AC42" i="8"/>
  <c r="AB42" i="8"/>
  <c r="AA42" i="8"/>
  <c r="Z42" i="8"/>
  <c r="Y42" i="8"/>
  <c r="U42" i="8"/>
  <c r="S42" i="8"/>
  <c r="R42" i="8"/>
  <c r="Q42" i="8"/>
  <c r="Q44" i="8" s="1"/>
  <c r="M42" i="8"/>
  <c r="K42" i="8"/>
  <c r="J42" i="8"/>
  <c r="I42" i="8"/>
  <c r="I44" i="8" s="1"/>
  <c r="F42" i="8"/>
  <c r="E42" i="8"/>
  <c r="D42" i="8"/>
  <c r="C42" i="8"/>
  <c r="B42" i="8"/>
  <c r="AF40" i="8"/>
  <c r="AF38" i="8"/>
  <c r="AF36" i="8"/>
  <c r="AD36" i="8"/>
  <c r="AC36" i="8"/>
  <c r="AB36" i="8"/>
  <c r="AA36" i="8"/>
  <c r="Z36" i="8"/>
  <c r="V36" i="8"/>
  <c r="U36" i="8"/>
  <c r="T36" i="8"/>
  <c r="S36" i="8"/>
  <c r="R36" i="8"/>
  <c r="N36" i="8"/>
  <c r="M36" i="8"/>
  <c r="L36" i="8"/>
  <c r="K36" i="8"/>
  <c r="J36" i="8"/>
  <c r="AF35" i="8"/>
  <c r="AF34" i="8"/>
  <c r="AF33" i="8"/>
  <c r="AF32" i="8"/>
  <c r="AF30" i="8"/>
  <c r="AD30" i="8"/>
  <c r="AC30" i="8"/>
  <c r="AB30" i="8"/>
  <c r="AA30" i="8"/>
  <c r="Z30" i="8"/>
  <c r="V30" i="8"/>
  <c r="V42" i="8" s="1"/>
  <c r="U30" i="8"/>
  <c r="T30" i="8"/>
  <c r="S30" i="8"/>
  <c r="R30" i="8"/>
  <c r="N30" i="8"/>
  <c r="N42" i="8" s="1"/>
  <c r="M30" i="8"/>
  <c r="L30" i="8"/>
  <c r="K30" i="8"/>
  <c r="J30" i="8"/>
  <c r="AF29" i="8"/>
  <c r="AF28" i="8"/>
  <c r="AF27" i="8"/>
  <c r="AF26" i="8"/>
  <c r="AF25" i="8"/>
  <c r="AF24" i="8"/>
  <c r="AF22" i="8"/>
  <c r="AD22" i="8"/>
  <c r="AC22" i="8"/>
  <c r="AB22" i="8"/>
  <c r="AA22" i="8"/>
  <c r="Z22" i="8"/>
  <c r="V22" i="8"/>
  <c r="U22" i="8"/>
  <c r="T22" i="8"/>
  <c r="S22" i="8"/>
  <c r="R22" i="8"/>
  <c r="N22" i="8"/>
  <c r="M22" i="8"/>
  <c r="L22" i="8"/>
  <c r="K22" i="8"/>
  <c r="J22" i="8"/>
  <c r="AF21" i="8"/>
  <c r="AF20" i="8"/>
  <c r="AF19" i="8"/>
  <c r="AF18" i="8"/>
  <c r="AF16" i="8"/>
  <c r="AD16" i="8"/>
  <c r="AC16" i="8"/>
  <c r="AB16" i="8"/>
  <c r="AA16" i="8"/>
  <c r="Z16" i="8"/>
  <c r="Y16" i="8"/>
  <c r="V16" i="8"/>
  <c r="U16" i="8"/>
  <c r="T16" i="8"/>
  <c r="S16" i="8"/>
  <c r="R16" i="8"/>
  <c r="N16" i="8"/>
  <c r="M16" i="8"/>
  <c r="L16" i="8"/>
  <c r="K16" i="8"/>
  <c r="J16" i="8"/>
  <c r="AF15" i="8"/>
  <c r="AF14" i="8"/>
  <c r="AF12" i="8"/>
  <c r="AD12" i="8"/>
  <c r="AC12" i="8"/>
  <c r="AB12" i="8"/>
  <c r="AA12" i="8"/>
  <c r="Z12" i="8"/>
  <c r="V12" i="8"/>
  <c r="U12" i="8"/>
  <c r="T12" i="8"/>
  <c r="S12" i="8"/>
  <c r="R12" i="8"/>
  <c r="N12" i="8"/>
  <c r="M12" i="8"/>
  <c r="L12" i="8"/>
  <c r="K12" i="8"/>
  <c r="J12" i="8"/>
  <c r="AF11" i="8"/>
  <c r="AF10" i="8"/>
  <c r="AF9" i="8"/>
  <c r="AF8" i="8"/>
  <c r="AF7" i="8"/>
  <c r="AF6" i="8"/>
  <c r="AF5" i="8"/>
  <c r="AF42" i="8" l="1"/>
  <c r="L42" i="8"/>
  <c r="T42" i="8"/>
  <c r="Y44" i="8"/>
  <c r="AF44" i="8" s="1"/>
  <c r="Y16" i="7"/>
  <c r="AF42" i="7" l="1"/>
  <c r="AF40" i="7"/>
  <c r="N12" i="7" l="1"/>
  <c r="M12" i="7"/>
  <c r="L12" i="7"/>
  <c r="K12" i="7"/>
  <c r="V12" i="7"/>
  <c r="U12" i="7"/>
  <c r="T12" i="7"/>
  <c r="S12" i="7"/>
  <c r="N16" i="7"/>
  <c r="M16" i="7"/>
  <c r="L16" i="7"/>
  <c r="K16" i="7"/>
  <c r="V16" i="7"/>
  <c r="U16" i="7"/>
  <c r="T16" i="7"/>
  <c r="S16" i="7"/>
  <c r="K22" i="7"/>
  <c r="L22" i="7"/>
  <c r="M22" i="7"/>
  <c r="N22" i="7"/>
  <c r="S22" i="7"/>
  <c r="T22" i="7"/>
  <c r="U22" i="7"/>
  <c r="V22" i="7"/>
  <c r="K30" i="7"/>
  <c r="L30" i="7"/>
  <c r="M30" i="7"/>
  <c r="N30" i="7"/>
  <c r="S30" i="7"/>
  <c r="T30" i="7"/>
  <c r="U30" i="7"/>
  <c r="V30" i="7"/>
  <c r="K36" i="7"/>
  <c r="L36" i="7"/>
  <c r="M36" i="7"/>
  <c r="N36" i="7"/>
  <c r="S36" i="7"/>
  <c r="T36" i="7"/>
  <c r="U36" i="7"/>
  <c r="V36" i="7"/>
  <c r="AD36" i="7"/>
  <c r="AC36" i="7"/>
  <c r="AB36" i="7"/>
  <c r="AA36" i="7"/>
  <c r="AD30" i="7"/>
  <c r="AC30" i="7"/>
  <c r="AB30" i="7"/>
  <c r="AA30" i="7"/>
  <c r="AD22" i="7"/>
  <c r="AC22" i="7"/>
  <c r="AB22" i="7"/>
  <c r="AA22" i="7"/>
  <c r="AC16" i="7"/>
  <c r="AD16" i="7"/>
  <c r="AB16" i="7"/>
  <c r="AA16" i="7"/>
  <c r="AD12" i="7"/>
  <c r="AC12" i="7"/>
  <c r="AB12" i="7"/>
  <c r="AA12" i="7"/>
  <c r="Y44" i="7" l="1"/>
  <c r="Y46" i="7" s="1"/>
  <c r="Q44" i="7"/>
  <c r="Q46" i="7" s="1"/>
  <c r="AD44" i="7"/>
  <c r="AC44" i="7"/>
  <c r="AB44" i="7"/>
  <c r="AA44" i="7"/>
  <c r="V44" i="7"/>
  <c r="U44" i="7"/>
  <c r="T44" i="7"/>
  <c r="S44" i="7"/>
  <c r="K44" i="7"/>
  <c r="L44" i="7"/>
  <c r="M44" i="7"/>
  <c r="N44" i="7"/>
  <c r="I44" i="7"/>
  <c r="I46" i="7" s="1"/>
  <c r="AF5" i="7"/>
  <c r="AF6" i="7"/>
  <c r="AF7" i="7"/>
  <c r="AF8" i="7"/>
  <c r="AF9" i="7"/>
  <c r="AF10" i="7"/>
  <c r="AF11" i="7"/>
  <c r="AF12" i="7"/>
  <c r="AF14" i="7"/>
  <c r="AF15" i="7"/>
  <c r="AF16" i="7"/>
  <c r="AF18" i="7"/>
  <c r="AF19" i="7"/>
  <c r="AF20" i="7"/>
  <c r="AF21" i="7"/>
  <c r="AF22" i="7"/>
  <c r="AF24" i="7"/>
  <c r="AF25" i="7"/>
  <c r="AF26" i="7"/>
  <c r="AF27" i="7"/>
  <c r="AF28" i="7"/>
  <c r="AF29" i="7"/>
  <c r="AF30" i="7"/>
  <c r="AF32" i="7"/>
  <c r="AF33" i="7"/>
  <c r="AF34" i="7"/>
  <c r="AF35" i="7"/>
  <c r="AF36" i="7"/>
  <c r="AF38" i="7"/>
  <c r="AF46" i="7" l="1"/>
  <c r="AF44" i="7"/>
  <c r="J36" i="7"/>
  <c r="J30" i="7"/>
  <c r="J22" i="7"/>
  <c r="J16" i="7"/>
  <c r="J12" i="7"/>
  <c r="R36" i="7"/>
  <c r="R30" i="7"/>
  <c r="R22" i="7"/>
  <c r="R16" i="7"/>
  <c r="R12" i="7"/>
  <c r="Z36" i="7"/>
  <c r="Z30" i="7"/>
  <c r="Z22" i="7"/>
  <c r="Z16" i="7"/>
  <c r="Z12" i="7"/>
  <c r="J44" i="7" l="1"/>
  <c r="Z44" i="7"/>
  <c r="R44" i="7"/>
  <c r="B44" i="7"/>
  <c r="F44" i="7" l="1"/>
  <c r="E44" i="7"/>
  <c r="D44" i="7"/>
  <c r="C44" i="7"/>
</calcChain>
</file>

<file path=xl/sharedStrings.xml><?xml version="1.0" encoding="utf-8"?>
<sst xmlns="http://schemas.openxmlformats.org/spreadsheetml/2006/main" count="407" uniqueCount="65">
  <si>
    <t>Art</t>
  </si>
  <si>
    <t>Behavioral Sciences</t>
  </si>
  <si>
    <t>Communication and Journalism</t>
  </si>
  <si>
    <t>English and World Languages</t>
  </si>
  <si>
    <t>English Language Institute</t>
  </si>
  <si>
    <t>History and Political Science</t>
  </si>
  <si>
    <t>Music</t>
  </si>
  <si>
    <t>Arts and Humanities Totals</t>
  </si>
  <si>
    <t>Accounting and Economics</t>
  </si>
  <si>
    <t>Management and Marketing</t>
  </si>
  <si>
    <t>Business Totals</t>
  </si>
  <si>
    <t>Center for Leadership &amp; Lrng</t>
  </si>
  <si>
    <t>College Student Personnel</t>
  </si>
  <si>
    <t>Curriculum and Instruction</t>
  </si>
  <si>
    <t>Health and Physical Education</t>
  </si>
  <si>
    <t>Education Totals</t>
  </si>
  <si>
    <t>Agriculture</t>
  </si>
  <si>
    <t>Computer Science</t>
  </si>
  <si>
    <t>Emergency Management</t>
  </si>
  <si>
    <t>Electrical Engineering</t>
  </si>
  <si>
    <t>Mechanical Engineering</t>
  </si>
  <si>
    <t>Parks, Rec, Hospitality</t>
  </si>
  <si>
    <t>Engr &amp; Applied Sciences Totals</t>
  </si>
  <si>
    <t>Biological Sciences</t>
  </si>
  <si>
    <t>Mathematics</t>
  </si>
  <si>
    <t>Nursing</t>
  </si>
  <si>
    <t>Physical Sciences</t>
  </si>
  <si>
    <t xml:space="preserve">Natural &amp; Health Sciences Totals </t>
  </si>
  <si>
    <t>Professional Studies</t>
  </si>
  <si>
    <t>2016-17</t>
  </si>
  <si>
    <t>2015-16</t>
  </si>
  <si>
    <t>2014-15</t>
  </si>
  <si>
    <t>Adjunct and FT Overload Expenditures</t>
  </si>
  <si>
    <t>Department</t>
  </si>
  <si>
    <t>Total</t>
  </si>
  <si>
    <t>Totals</t>
  </si>
  <si>
    <t>2017-18 (as of 2/5/18)</t>
  </si>
  <si>
    <t>Fall 2014</t>
  </si>
  <si>
    <t>Adjuncts</t>
  </si>
  <si>
    <t>FT Faculty</t>
  </si>
  <si>
    <t>Spring 2015</t>
  </si>
  <si>
    <t>Fall 2015</t>
  </si>
  <si>
    <t>College Student Personnel (plus TECH 1001)</t>
  </si>
  <si>
    <t>*Education Totals</t>
  </si>
  <si>
    <t xml:space="preserve">*Education total includes CLL and TECH 1001 for ease of comparison, </t>
  </si>
  <si>
    <t xml:space="preserve">*Education total includes CLL for ease of comparison, </t>
  </si>
  <si>
    <t>even though they were not housed in Education in FY14-15.</t>
  </si>
  <si>
    <t>even though it was not housed in Education in FY15-16.</t>
  </si>
  <si>
    <t>Spring 2016</t>
  </si>
  <si>
    <t>Fall 2016</t>
  </si>
  <si>
    <t>Spring 2017</t>
  </si>
  <si>
    <t>Fall 2017</t>
  </si>
  <si>
    <t>Spring 2018</t>
  </si>
  <si>
    <t>SSCH</t>
  </si>
  <si>
    <t>SSCH Totals are for Fall/Spring only - do not include summer</t>
  </si>
  <si>
    <t>Does not include expenditures for Summer I 2018</t>
  </si>
  <si>
    <t>Three Year</t>
  </si>
  <si>
    <t>Average</t>
  </si>
  <si>
    <t>Academic Outreach (Ozark sections)</t>
  </si>
  <si>
    <t>Miscellaneous</t>
  </si>
  <si>
    <t>-</t>
  </si>
  <si>
    <t>Beginning Balance of Adjunct Pool</t>
  </si>
  <si>
    <t>Amount covered by faculty vacancies</t>
  </si>
  <si>
    <t>Amounts include eTech course development and Academic Outreach</t>
  </si>
  <si>
    <t>2017-18 (as of 2/12/18)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</si>
</sst>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5" formatCode="&quot;$&quot;#,##0"/>
  </numFmts>
  <fonts count="9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2"/>
      <color theme="1"/>
      <name val="Times New Roman"/>
      <family val="1"/>
    </font>
    <font>
      <sz val="9.5"/>
      <color theme="1"/>
      <name val="Times New Roman"/>
      <family val="1"/>
    </font>
    <font>
      <sz val="10"/>
      <color theme="1"/>
      <name val="Times New Roman"/>
      <family val="1"/>
    </font>
    <font>
      <sz val="11"/>
      <name val="Times New Roman"/>
      <family val="1"/>
    </font>
    <font>
      <b/>
      <sz val="14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2" fillId="0" borderId="1" xfId="0" applyFont="1" applyFill="1" applyBorder="1"/>
    <xf numFmtId="3" fontId="2" fillId="2" borderId="2" xfId="0" applyNumberFormat="1" applyFont="1" applyFill="1" applyBorder="1" applyAlignment="1">
      <alignment horizontal="center"/>
    </xf>
    <xf numFmtId="0" fontId="2" fillId="0" borderId="1" xfId="0" applyFont="1" applyBorder="1"/>
    <xf numFmtId="0" fontId="2" fillId="0" borderId="4" xfId="0" applyFont="1" applyBorder="1"/>
    <xf numFmtId="3" fontId="2" fillId="2" borderId="5" xfId="0" applyNumberFormat="1" applyFont="1" applyFill="1" applyBorder="1" applyAlignment="1">
      <alignment horizontal="center"/>
    </xf>
    <xf numFmtId="0" fontId="2" fillId="0" borderId="3" xfId="0" applyFont="1" applyBorder="1" applyAlignment="1">
      <alignment horizontal="right"/>
    </xf>
    <xf numFmtId="3" fontId="3" fillId="2" borderId="6" xfId="0" applyNumberFormat="1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2" fillId="0" borderId="9" xfId="0" applyFont="1" applyBorder="1" applyAlignment="1">
      <alignment horizontal="center"/>
    </xf>
    <xf numFmtId="0" fontId="2" fillId="0" borderId="11" xfId="0" applyFont="1" applyFill="1" applyBorder="1"/>
    <xf numFmtId="3" fontId="3" fillId="0" borderId="12" xfId="0" applyNumberFormat="1" applyFont="1" applyFill="1" applyBorder="1" applyAlignment="1">
      <alignment horizontal="center"/>
    </xf>
    <xf numFmtId="3" fontId="2" fillId="2" borderId="13" xfId="0" applyNumberFormat="1" applyFont="1" applyFill="1" applyBorder="1" applyAlignment="1">
      <alignment horizontal="center"/>
    </xf>
    <xf numFmtId="0" fontId="1" fillId="0" borderId="14" xfId="0" applyFont="1" applyFill="1" applyBorder="1" applyAlignment="1">
      <alignment horizontal="center"/>
    </xf>
    <xf numFmtId="3" fontId="3" fillId="0" borderId="14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3" fontId="3" fillId="0" borderId="0" xfId="0" applyNumberFormat="1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17" xfId="0" applyFont="1" applyFill="1" applyBorder="1" applyAlignment="1">
      <alignment horizontal="center"/>
    </xf>
    <xf numFmtId="0" fontId="3" fillId="2" borderId="18" xfId="0" applyFont="1" applyFill="1" applyBorder="1" applyAlignment="1">
      <alignment horizontal="center"/>
    </xf>
    <xf numFmtId="3" fontId="2" fillId="2" borderId="19" xfId="0" applyNumberFormat="1" applyFont="1" applyFill="1" applyBorder="1" applyAlignment="1">
      <alignment horizontal="center"/>
    </xf>
    <xf numFmtId="3" fontId="2" fillId="2" borderId="20" xfId="0" applyNumberFormat="1" applyFont="1" applyFill="1" applyBorder="1" applyAlignment="1">
      <alignment horizontal="center"/>
    </xf>
    <xf numFmtId="3" fontId="3" fillId="2" borderId="21" xfId="0" applyNumberFormat="1" applyFont="1" applyFill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0" xfId="0" applyFont="1" applyBorder="1" applyAlignment="1">
      <alignment horizontal="center"/>
    </xf>
    <xf numFmtId="3" fontId="2" fillId="2" borderId="22" xfId="0" applyNumberFormat="1" applyFont="1" applyFill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29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0" xfId="0" applyFont="1" applyAlignment="1">
      <alignment horizontal="center"/>
    </xf>
    <xf numFmtId="3" fontId="3" fillId="2" borderId="8" xfId="0" applyNumberFormat="1" applyFont="1" applyFill="1" applyBorder="1" applyAlignment="1">
      <alignment horizontal="center"/>
    </xf>
    <xf numFmtId="3" fontId="3" fillId="2" borderId="7" xfId="0" applyNumberFormat="1" applyFont="1" applyFill="1" applyBorder="1" applyAlignment="1">
      <alignment horizontal="center"/>
    </xf>
    <xf numFmtId="3" fontId="1" fillId="0" borderId="7" xfId="0" applyNumberFormat="1" applyFont="1" applyFill="1" applyBorder="1" applyAlignment="1">
      <alignment horizontal="center"/>
    </xf>
    <xf numFmtId="3" fontId="3" fillId="0" borderId="7" xfId="0" applyNumberFormat="1" applyFont="1" applyFill="1" applyBorder="1" applyAlignment="1">
      <alignment horizontal="center"/>
    </xf>
    <xf numFmtId="0" fontId="0" fillId="0" borderId="0" xfId="0" applyFill="1"/>
    <xf numFmtId="0" fontId="8" fillId="0" borderId="0" xfId="0" applyFont="1" applyAlignment="1">
      <alignment horizontal="center"/>
    </xf>
    <xf numFmtId="165" fontId="0" fillId="0" borderId="0" xfId="0" applyNumberFormat="1"/>
    <xf numFmtId="165" fontId="3" fillId="2" borderId="10" xfId="0" applyNumberFormat="1" applyFont="1" applyFill="1" applyBorder="1" applyAlignment="1">
      <alignment horizontal="center"/>
    </xf>
    <xf numFmtId="165" fontId="2" fillId="2" borderId="2" xfId="0" applyNumberFormat="1" applyFont="1" applyFill="1" applyBorder="1" applyAlignment="1">
      <alignment horizontal="center"/>
    </xf>
    <xf numFmtId="165" fontId="2" fillId="2" borderId="5" xfId="0" applyNumberFormat="1" applyFont="1" applyFill="1" applyBorder="1" applyAlignment="1">
      <alignment horizontal="center"/>
    </xf>
    <xf numFmtId="165" fontId="3" fillId="2" borderId="6" xfId="0" applyNumberFormat="1" applyFont="1" applyFill="1" applyBorder="1" applyAlignment="1">
      <alignment horizontal="center"/>
    </xf>
    <xf numFmtId="165" fontId="3" fillId="0" borderId="12" xfId="0" applyNumberFormat="1" applyFont="1" applyFill="1" applyBorder="1" applyAlignment="1">
      <alignment horizontal="center"/>
    </xf>
    <xf numFmtId="165" fontId="2" fillId="2" borderId="13" xfId="0" applyNumberFormat="1" applyFont="1" applyFill="1" applyBorder="1" applyAlignment="1">
      <alignment horizontal="center"/>
    </xf>
    <xf numFmtId="165" fontId="3" fillId="2" borderId="7" xfId="0" applyNumberFormat="1" applyFont="1" applyFill="1" applyBorder="1" applyAlignment="1">
      <alignment horizontal="center"/>
    </xf>
    <xf numFmtId="165" fontId="3" fillId="0" borderId="0" xfId="0" applyNumberFormat="1" applyFont="1" applyFill="1" applyBorder="1" applyAlignment="1">
      <alignment horizontal="center"/>
    </xf>
    <xf numFmtId="165" fontId="3" fillId="0" borderId="0" xfId="0" applyNumberFormat="1" applyFont="1"/>
    <xf numFmtId="3" fontId="0" fillId="0" borderId="0" xfId="0" applyNumberFormat="1"/>
    <xf numFmtId="3" fontId="3" fillId="2" borderId="10" xfId="0" applyNumberFormat="1" applyFont="1" applyFill="1" applyBorder="1" applyAlignment="1">
      <alignment horizontal="center"/>
    </xf>
    <xf numFmtId="3" fontId="3" fillId="0" borderId="0" xfId="0" applyNumberFormat="1" applyFont="1"/>
    <xf numFmtId="165" fontId="3" fillId="2" borderId="18" xfId="0" applyNumberFormat="1" applyFont="1" applyFill="1" applyBorder="1" applyAlignment="1">
      <alignment horizontal="center"/>
    </xf>
    <xf numFmtId="165" fontId="2" fillId="2" borderId="19" xfId="0" applyNumberFormat="1" applyFont="1" applyFill="1" applyBorder="1" applyAlignment="1">
      <alignment horizontal="center"/>
    </xf>
    <xf numFmtId="165" fontId="2" fillId="2" borderId="20" xfId="0" applyNumberFormat="1" applyFont="1" applyFill="1" applyBorder="1" applyAlignment="1">
      <alignment horizontal="center"/>
    </xf>
    <xf numFmtId="165" fontId="3" fillId="2" borderId="21" xfId="0" applyNumberFormat="1" applyFont="1" applyFill="1" applyBorder="1" applyAlignment="1">
      <alignment horizontal="center"/>
    </xf>
    <xf numFmtId="165" fontId="2" fillId="2" borderId="22" xfId="0" applyNumberFormat="1" applyFont="1" applyFill="1" applyBorder="1" applyAlignment="1">
      <alignment horizontal="center"/>
    </xf>
    <xf numFmtId="165" fontId="3" fillId="2" borderId="8" xfId="0" applyNumberFormat="1" applyFont="1" applyFill="1" applyBorder="1" applyAlignment="1">
      <alignment horizontal="center"/>
    </xf>
    <xf numFmtId="165" fontId="3" fillId="0" borderId="31" xfId="0" applyNumberFormat="1" applyFont="1" applyFill="1" applyBorder="1" applyAlignment="1">
      <alignment horizontal="center"/>
    </xf>
    <xf numFmtId="3" fontId="3" fillId="2" borderId="18" xfId="0" applyNumberFormat="1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3" fillId="0" borderId="33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165" fontId="3" fillId="0" borderId="34" xfId="0" applyNumberFormat="1" applyFont="1" applyFill="1" applyBorder="1" applyAlignment="1">
      <alignment horizontal="center"/>
    </xf>
    <xf numFmtId="3" fontId="1" fillId="0" borderId="0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165" fontId="3" fillId="0" borderId="7" xfId="0" applyNumberFormat="1" applyFont="1" applyFill="1" applyBorder="1" applyAlignment="1">
      <alignment horizontal="center"/>
    </xf>
    <xf numFmtId="3" fontId="3" fillId="0" borderId="31" xfId="0" applyNumberFormat="1" applyFont="1" applyFill="1" applyBorder="1" applyAlignment="1">
      <alignment horizontal="center"/>
    </xf>
    <xf numFmtId="165" fontId="0" fillId="0" borderId="0" xfId="0" applyNumberFormat="1" applyFont="1"/>
    <xf numFmtId="3" fontId="0" fillId="0" borderId="0" xfId="0" applyNumberFormat="1" applyFont="1"/>
    <xf numFmtId="0" fontId="0" fillId="0" borderId="0" xfId="0" applyFont="1"/>
    <xf numFmtId="0" fontId="0" fillId="0" borderId="0" xfId="0" applyFont="1" applyFill="1"/>
    <xf numFmtId="0" fontId="1" fillId="0" borderId="0" xfId="0" applyFont="1" applyAlignment="1">
      <alignment horizontal="center"/>
    </xf>
    <xf numFmtId="0" fontId="5" fillId="0" borderId="25" xfId="0" applyFont="1" applyBorder="1" applyAlignment="1">
      <alignment horizontal="center" textRotation="90"/>
    </xf>
    <xf numFmtId="0" fontId="5" fillId="0" borderId="27" xfId="0" applyFont="1" applyBorder="1" applyAlignment="1">
      <alignment horizontal="center" textRotation="90"/>
    </xf>
    <xf numFmtId="0" fontId="8" fillId="0" borderId="0" xfId="0" applyFont="1" applyAlignment="1">
      <alignment horizontal="center"/>
    </xf>
    <xf numFmtId="0" fontId="8" fillId="0" borderId="0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6" fillId="0" borderId="22" xfId="0" applyFont="1" applyBorder="1" applyAlignment="1">
      <alignment horizontal="center"/>
    </xf>
    <xf numFmtId="0" fontId="6" fillId="0" borderId="23" xfId="0" applyFont="1" applyBorder="1" applyAlignment="1">
      <alignment horizontal="center"/>
    </xf>
    <xf numFmtId="0" fontId="5" fillId="0" borderId="24" xfId="0" applyFont="1" applyBorder="1" applyAlignment="1">
      <alignment horizontal="center" textRotation="90"/>
    </xf>
    <xf numFmtId="0" fontId="5" fillId="0" borderId="26" xfId="0" applyFont="1" applyBorder="1" applyAlignment="1">
      <alignment horizontal="center" textRotation="90"/>
    </xf>
    <xf numFmtId="0" fontId="5" fillId="0" borderId="32" xfId="0" applyFont="1" applyBorder="1" applyAlignment="1">
      <alignment horizontal="center" textRotation="90"/>
    </xf>
    <xf numFmtId="0" fontId="5" fillId="0" borderId="2" xfId="0" applyFont="1" applyBorder="1" applyAlignment="1">
      <alignment horizontal="center" textRotation="9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51"/>
  <sheetViews>
    <sheetView topLeftCell="H19" workbookViewId="0">
      <selection activeCell="H29" sqref="H29"/>
    </sheetView>
  </sheetViews>
  <sheetFormatPr defaultRowHeight="15" x14ac:dyDescent="0.25"/>
  <cols>
    <col min="1" max="1" width="30.7109375" hidden="1" customWidth="1"/>
    <col min="2" max="2" width="10.85546875" hidden="1" customWidth="1"/>
    <col min="3" max="6" width="5" hidden="1" customWidth="1"/>
    <col min="7" max="7" width="3.85546875" hidden="1" customWidth="1"/>
    <col min="8" max="8" width="33.28515625" customWidth="1"/>
    <col min="9" max="9" width="11.28515625" style="48" bestFit="1" customWidth="1"/>
    <col min="10" max="10" width="8.42578125" style="58" customWidth="1"/>
    <col min="11" max="11" width="4.140625" style="41" customWidth="1"/>
    <col min="12" max="13" width="4.7109375" style="41" customWidth="1"/>
    <col min="14" max="14" width="5.5703125" style="41" customWidth="1"/>
    <col min="15" max="15" width="7.28515625" customWidth="1"/>
    <col min="16" max="16" width="33.140625" customWidth="1"/>
    <col min="17" max="17" width="11.7109375" style="48" customWidth="1"/>
    <col min="18" max="18" width="8.42578125" style="58" bestFit="1" customWidth="1"/>
    <col min="19" max="19" width="5.28515625" style="41" customWidth="1"/>
    <col min="20" max="20" width="4.7109375" style="41" customWidth="1"/>
    <col min="21" max="22" width="5" style="46" bestFit="1" customWidth="1"/>
    <col min="23" max="23" width="6.85546875" customWidth="1"/>
    <col min="24" max="24" width="32.85546875" customWidth="1"/>
    <col min="25" max="25" width="11.28515625" style="48" bestFit="1" customWidth="1"/>
    <col min="26" max="26" width="8.42578125" style="58" bestFit="1" customWidth="1"/>
    <col min="27" max="28" width="4.42578125" bestFit="1" customWidth="1"/>
    <col min="29" max="29" width="4.85546875" customWidth="1"/>
    <col min="30" max="30" width="4.7109375" customWidth="1"/>
    <col min="31" max="31" width="2.85546875" customWidth="1"/>
    <col min="32" max="32" width="12" customWidth="1"/>
  </cols>
  <sheetData>
    <row r="1" spans="1:32" x14ac:dyDescent="0.25">
      <c r="C1" s="89" t="s">
        <v>37</v>
      </c>
      <c r="D1" s="90"/>
      <c r="E1" s="89" t="s">
        <v>40</v>
      </c>
      <c r="F1" s="90"/>
      <c r="K1" s="89" t="s">
        <v>41</v>
      </c>
      <c r="L1" s="90"/>
      <c r="M1" s="89" t="s">
        <v>48</v>
      </c>
      <c r="N1" s="90"/>
      <c r="S1" s="89" t="s">
        <v>49</v>
      </c>
      <c r="T1" s="90"/>
      <c r="U1" s="89" t="s">
        <v>50</v>
      </c>
      <c r="V1" s="90"/>
      <c r="AA1" s="89" t="s">
        <v>51</v>
      </c>
      <c r="AB1" s="90"/>
      <c r="AC1" s="89" t="s">
        <v>52</v>
      </c>
      <c r="AD1" s="90"/>
    </row>
    <row r="2" spans="1:32" ht="15.75" customHeight="1" x14ac:dyDescent="0.3">
      <c r="A2" s="82" t="s">
        <v>31</v>
      </c>
      <c r="B2" s="82"/>
      <c r="C2" s="91" t="s">
        <v>39</v>
      </c>
      <c r="D2" s="83" t="s">
        <v>38</v>
      </c>
      <c r="E2" s="91" t="s">
        <v>39</v>
      </c>
      <c r="F2" s="83" t="s">
        <v>38</v>
      </c>
      <c r="H2" s="85" t="s">
        <v>30</v>
      </c>
      <c r="I2" s="85"/>
      <c r="J2" s="47"/>
      <c r="K2" s="92" t="s">
        <v>39</v>
      </c>
      <c r="L2" s="83" t="s">
        <v>38</v>
      </c>
      <c r="M2" s="91" t="s">
        <v>39</v>
      </c>
      <c r="N2" s="83" t="s">
        <v>38</v>
      </c>
      <c r="P2" s="85" t="s">
        <v>29</v>
      </c>
      <c r="Q2" s="85"/>
      <c r="R2" s="47"/>
      <c r="S2" s="91" t="s">
        <v>39</v>
      </c>
      <c r="T2" s="83" t="s">
        <v>38</v>
      </c>
      <c r="U2" s="91" t="s">
        <v>39</v>
      </c>
      <c r="V2" s="83" t="s">
        <v>38</v>
      </c>
      <c r="X2" s="85" t="s">
        <v>36</v>
      </c>
      <c r="Y2" s="85"/>
      <c r="Z2" s="86"/>
      <c r="AA2" s="91" t="s">
        <v>39</v>
      </c>
      <c r="AB2" s="83" t="s">
        <v>38</v>
      </c>
      <c r="AC2" s="91" t="s">
        <v>39</v>
      </c>
      <c r="AD2" s="83" t="s">
        <v>38</v>
      </c>
    </row>
    <row r="3" spans="1:32" ht="15.75" customHeight="1" x14ac:dyDescent="0.25">
      <c r="A3" s="82" t="s">
        <v>32</v>
      </c>
      <c r="B3" s="82"/>
      <c r="C3" s="91"/>
      <c r="D3" s="83"/>
      <c r="E3" s="91"/>
      <c r="F3" s="83"/>
      <c r="H3" s="82" t="s">
        <v>32</v>
      </c>
      <c r="I3" s="82"/>
      <c r="J3" s="8"/>
      <c r="K3" s="93"/>
      <c r="L3" s="83"/>
      <c r="M3" s="91"/>
      <c r="N3" s="83"/>
      <c r="P3" s="82" t="s">
        <v>32</v>
      </c>
      <c r="Q3" s="82"/>
      <c r="R3" s="8"/>
      <c r="S3" s="91"/>
      <c r="T3" s="83"/>
      <c r="U3" s="91"/>
      <c r="V3" s="83"/>
      <c r="X3" s="87" t="s">
        <v>32</v>
      </c>
      <c r="Y3" s="87"/>
      <c r="Z3" s="88"/>
      <c r="AA3" s="91"/>
      <c r="AB3" s="83"/>
      <c r="AC3" s="91"/>
      <c r="AD3" s="83"/>
      <c r="AF3" s="71" t="s">
        <v>56</v>
      </c>
    </row>
    <row r="4" spans="1:32" ht="15.75" thickBot="1" x14ac:dyDescent="0.3">
      <c r="A4" s="11" t="s">
        <v>33</v>
      </c>
      <c r="B4" s="22" t="s">
        <v>34</v>
      </c>
      <c r="C4" s="92"/>
      <c r="D4" s="84"/>
      <c r="E4" s="92"/>
      <c r="F4" s="84"/>
      <c r="H4" s="11" t="s">
        <v>33</v>
      </c>
      <c r="I4" s="61" t="s">
        <v>34</v>
      </c>
      <c r="J4" s="59" t="s">
        <v>53</v>
      </c>
      <c r="K4" s="94"/>
      <c r="L4" s="84"/>
      <c r="M4" s="92"/>
      <c r="N4" s="84"/>
      <c r="P4" s="11" t="s">
        <v>33</v>
      </c>
      <c r="Q4" s="61" t="s">
        <v>34</v>
      </c>
      <c r="R4" s="59" t="s">
        <v>53</v>
      </c>
      <c r="S4" s="92"/>
      <c r="T4" s="84"/>
      <c r="U4" s="92"/>
      <c r="V4" s="84"/>
      <c r="X4" s="11" t="s">
        <v>33</v>
      </c>
      <c r="Y4" s="49" t="s">
        <v>34</v>
      </c>
      <c r="Z4" s="68" t="s">
        <v>53</v>
      </c>
      <c r="AA4" s="92"/>
      <c r="AB4" s="84"/>
      <c r="AC4" s="92"/>
      <c r="AD4" s="84"/>
      <c r="AF4" s="72" t="s">
        <v>57</v>
      </c>
    </row>
    <row r="5" spans="1:32" x14ac:dyDescent="0.25">
      <c r="A5" s="1" t="s">
        <v>0</v>
      </c>
      <c r="B5" s="23">
        <v>33600</v>
      </c>
      <c r="C5" s="26">
        <v>7</v>
      </c>
      <c r="D5" s="27">
        <v>4</v>
      </c>
      <c r="E5" s="26">
        <v>7</v>
      </c>
      <c r="F5" s="27">
        <v>4</v>
      </c>
      <c r="H5" s="1" t="s">
        <v>0</v>
      </c>
      <c r="I5" s="62">
        <v>55119</v>
      </c>
      <c r="J5" s="2">
        <v>4126</v>
      </c>
      <c r="K5" s="26">
        <v>7</v>
      </c>
      <c r="L5" s="27">
        <v>4</v>
      </c>
      <c r="M5" s="26">
        <v>7</v>
      </c>
      <c r="N5" s="27">
        <v>5</v>
      </c>
      <c r="P5" s="1" t="s">
        <v>0</v>
      </c>
      <c r="Q5" s="62">
        <v>52502</v>
      </c>
      <c r="R5" s="2">
        <v>4757</v>
      </c>
      <c r="S5" s="26">
        <v>9</v>
      </c>
      <c r="T5" s="27">
        <v>6</v>
      </c>
      <c r="U5" s="26">
        <v>9</v>
      </c>
      <c r="V5" s="27">
        <v>5</v>
      </c>
      <c r="X5" s="1" t="s">
        <v>0</v>
      </c>
      <c r="Y5" s="50">
        <v>55898</v>
      </c>
      <c r="Z5" s="23">
        <v>5142</v>
      </c>
      <c r="AA5" s="26">
        <v>11</v>
      </c>
      <c r="AB5" s="27">
        <v>4</v>
      </c>
      <c r="AC5" s="26">
        <v>10</v>
      </c>
      <c r="AD5" s="27">
        <v>4</v>
      </c>
      <c r="AF5" s="50">
        <f>AVERAGE(Y5,Q5,I5)</f>
        <v>54506.333333333336</v>
      </c>
    </row>
    <row r="6" spans="1:32" x14ac:dyDescent="0.25">
      <c r="A6" s="1" t="s">
        <v>1</v>
      </c>
      <c r="B6" s="23">
        <v>124950</v>
      </c>
      <c r="C6" s="28">
        <v>17</v>
      </c>
      <c r="D6" s="29">
        <v>8</v>
      </c>
      <c r="E6" s="28">
        <v>17</v>
      </c>
      <c r="F6" s="29">
        <v>10</v>
      </c>
      <c r="H6" s="1" t="s">
        <v>1</v>
      </c>
      <c r="I6" s="62">
        <v>159950</v>
      </c>
      <c r="J6" s="2">
        <v>21967</v>
      </c>
      <c r="K6" s="28">
        <v>18</v>
      </c>
      <c r="L6" s="29">
        <v>12</v>
      </c>
      <c r="M6" s="28">
        <v>18</v>
      </c>
      <c r="N6" s="29">
        <v>13</v>
      </c>
      <c r="P6" s="1" t="s">
        <v>1</v>
      </c>
      <c r="Q6" s="62">
        <v>172950</v>
      </c>
      <c r="R6" s="2">
        <v>23085</v>
      </c>
      <c r="S6" s="28">
        <v>19</v>
      </c>
      <c r="T6" s="29">
        <v>16</v>
      </c>
      <c r="U6" s="28">
        <v>21</v>
      </c>
      <c r="V6" s="29">
        <v>15</v>
      </c>
      <c r="X6" s="1" t="s">
        <v>1</v>
      </c>
      <c r="Y6" s="50">
        <v>190050</v>
      </c>
      <c r="Z6" s="23">
        <v>23040</v>
      </c>
      <c r="AA6" s="28">
        <v>20</v>
      </c>
      <c r="AB6" s="29">
        <v>16</v>
      </c>
      <c r="AC6" s="28">
        <v>20</v>
      </c>
      <c r="AD6" s="29">
        <v>18</v>
      </c>
      <c r="AF6" s="50">
        <f t="shared" ref="AF6:AF42" si="0">AVERAGE(Y6,Q6,I6)</f>
        <v>174316.66666666666</v>
      </c>
    </row>
    <row r="7" spans="1:32" x14ac:dyDescent="0.25">
      <c r="A7" s="1" t="s">
        <v>2</v>
      </c>
      <c r="B7" s="23">
        <v>112842</v>
      </c>
      <c r="C7" s="28">
        <v>13</v>
      </c>
      <c r="D7" s="29">
        <v>4</v>
      </c>
      <c r="E7" s="28">
        <v>13</v>
      </c>
      <c r="F7" s="29">
        <v>4</v>
      </c>
      <c r="H7" s="1" t="s">
        <v>2</v>
      </c>
      <c r="I7" s="62">
        <v>118300</v>
      </c>
      <c r="J7" s="2">
        <v>10336</v>
      </c>
      <c r="K7" s="28">
        <v>13</v>
      </c>
      <c r="L7" s="29">
        <v>5</v>
      </c>
      <c r="M7" s="28">
        <v>13</v>
      </c>
      <c r="N7" s="29">
        <v>8</v>
      </c>
      <c r="P7" s="1" t="s">
        <v>2</v>
      </c>
      <c r="Q7" s="62">
        <v>142600</v>
      </c>
      <c r="R7" s="2">
        <v>9503</v>
      </c>
      <c r="S7" s="28">
        <v>13</v>
      </c>
      <c r="T7" s="29">
        <v>8</v>
      </c>
      <c r="U7" s="28">
        <v>13</v>
      </c>
      <c r="V7" s="29">
        <v>9</v>
      </c>
      <c r="X7" s="1" t="s">
        <v>2</v>
      </c>
      <c r="Y7" s="50">
        <v>154300</v>
      </c>
      <c r="Z7" s="23">
        <v>8837</v>
      </c>
      <c r="AA7" s="28">
        <v>13</v>
      </c>
      <c r="AB7" s="29">
        <v>10</v>
      </c>
      <c r="AC7" s="28">
        <v>13</v>
      </c>
      <c r="AD7" s="29">
        <v>10</v>
      </c>
      <c r="AF7" s="50">
        <f t="shared" si="0"/>
        <v>138400</v>
      </c>
    </row>
    <row r="8" spans="1:32" x14ac:dyDescent="0.25">
      <c r="A8" s="3" t="s">
        <v>3</v>
      </c>
      <c r="B8" s="23">
        <v>358050</v>
      </c>
      <c r="C8" s="28">
        <v>28</v>
      </c>
      <c r="D8" s="29">
        <v>26</v>
      </c>
      <c r="E8" s="28">
        <v>28</v>
      </c>
      <c r="F8" s="29">
        <v>28</v>
      </c>
      <c r="H8" s="3" t="s">
        <v>3</v>
      </c>
      <c r="I8" s="62">
        <v>383950</v>
      </c>
      <c r="J8" s="2">
        <v>27268</v>
      </c>
      <c r="K8" s="28">
        <v>26</v>
      </c>
      <c r="L8" s="29">
        <v>28</v>
      </c>
      <c r="M8" s="28">
        <v>25</v>
      </c>
      <c r="N8" s="29">
        <v>28</v>
      </c>
      <c r="P8" s="3" t="s">
        <v>3</v>
      </c>
      <c r="Q8" s="62">
        <v>349630</v>
      </c>
      <c r="R8" s="2">
        <v>26454</v>
      </c>
      <c r="S8" s="28">
        <v>26</v>
      </c>
      <c r="T8" s="29">
        <v>29</v>
      </c>
      <c r="U8" s="28">
        <v>26</v>
      </c>
      <c r="V8" s="29">
        <v>31</v>
      </c>
      <c r="X8" s="3" t="s">
        <v>3</v>
      </c>
      <c r="Y8" s="50">
        <v>350000</v>
      </c>
      <c r="Z8" s="23">
        <v>28231</v>
      </c>
      <c r="AA8" s="28">
        <v>25</v>
      </c>
      <c r="AB8" s="29">
        <v>35</v>
      </c>
      <c r="AC8" s="28">
        <v>25</v>
      </c>
      <c r="AD8" s="29">
        <v>33</v>
      </c>
      <c r="AF8" s="50">
        <f t="shared" si="0"/>
        <v>361193.33333333331</v>
      </c>
    </row>
    <row r="9" spans="1:32" x14ac:dyDescent="0.25">
      <c r="A9" s="3" t="s">
        <v>5</v>
      </c>
      <c r="B9" s="23">
        <v>92400</v>
      </c>
      <c r="C9" s="28">
        <v>17</v>
      </c>
      <c r="D9" s="29">
        <v>8</v>
      </c>
      <c r="E9" s="28">
        <v>17</v>
      </c>
      <c r="F9" s="29">
        <v>9</v>
      </c>
      <c r="H9" s="3" t="s">
        <v>4</v>
      </c>
      <c r="I9" s="62">
        <v>9800</v>
      </c>
      <c r="J9" s="2">
        <v>2820</v>
      </c>
      <c r="K9" s="28">
        <v>4</v>
      </c>
      <c r="L9" s="29">
        <v>0</v>
      </c>
      <c r="M9" s="28">
        <v>4</v>
      </c>
      <c r="N9" s="29">
        <v>0</v>
      </c>
      <c r="P9" s="3" t="s">
        <v>4</v>
      </c>
      <c r="Q9" s="62">
        <v>4200</v>
      </c>
      <c r="R9" s="2">
        <v>834</v>
      </c>
      <c r="S9" s="28">
        <v>4</v>
      </c>
      <c r="T9" s="29">
        <v>0</v>
      </c>
      <c r="U9" s="28">
        <v>4</v>
      </c>
      <c r="V9" s="29">
        <v>0</v>
      </c>
      <c r="X9" s="3" t="s">
        <v>4</v>
      </c>
      <c r="Y9" s="50">
        <v>4200</v>
      </c>
      <c r="Z9" s="23">
        <v>799</v>
      </c>
      <c r="AA9" s="28">
        <v>3</v>
      </c>
      <c r="AB9" s="29">
        <v>0</v>
      </c>
      <c r="AC9" s="28">
        <v>3</v>
      </c>
      <c r="AD9" s="29">
        <v>0</v>
      </c>
      <c r="AF9" s="50">
        <f t="shared" si="0"/>
        <v>6066.666666666667</v>
      </c>
    </row>
    <row r="10" spans="1:32" ht="15.75" thickBot="1" x14ac:dyDescent="0.3">
      <c r="A10" s="4" t="s">
        <v>6</v>
      </c>
      <c r="B10" s="24">
        <v>41984</v>
      </c>
      <c r="C10" s="30">
        <v>16</v>
      </c>
      <c r="D10" s="31">
        <v>4</v>
      </c>
      <c r="E10" s="30">
        <v>16</v>
      </c>
      <c r="F10" s="31">
        <v>3</v>
      </c>
      <c r="H10" s="3" t="s">
        <v>5</v>
      </c>
      <c r="I10" s="62">
        <v>99350</v>
      </c>
      <c r="J10" s="2">
        <v>14735</v>
      </c>
      <c r="K10" s="28">
        <v>18</v>
      </c>
      <c r="L10" s="29">
        <v>5</v>
      </c>
      <c r="M10" s="28">
        <v>17</v>
      </c>
      <c r="N10" s="29">
        <v>6</v>
      </c>
      <c r="P10" s="3" t="s">
        <v>5</v>
      </c>
      <c r="Q10" s="62">
        <v>89300</v>
      </c>
      <c r="R10" s="2">
        <v>13243</v>
      </c>
      <c r="S10" s="28">
        <v>17</v>
      </c>
      <c r="T10" s="29">
        <v>6</v>
      </c>
      <c r="U10" s="28">
        <v>17</v>
      </c>
      <c r="V10" s="29">
        <v>8</v>
      </c>
      <c r="X10" s="3" t="s">
        <v>5</v>
      </c>
      <c r="Y10" s="50">
        <v>84000</v>
      </c>
      <c r="Z10" s="23">
        <v>13372</v>
      </c>
      <c r="AA10" s="28">
        <v>17</v>
      </c>
      <c r="AB10" s="29">
        <v>8</v>
      </c>
      <c r="AC10" s="28">
        <v>18</v>
      </c>
      <c r="AD10" s="29">
        <v>6</v>
      </c>
      <c r="AF10" s="50">
        <f t="shared" si="0"/>
        <v>90883.333333333328</v>
      </c>
    </row>
    <row r="11" spans="1:32" ht="16.5" thickTop="1" thickBot="1" x14ac:dyDescent="0.3">
      <c r="A11" s="6" t="s">
        <v>7</v>
      </c>
      <c r="B11" s="25">
        <v>763826</v>
      </c>
      <c r="C11" s="32">
        <v>98</v>
      </c>
      <c r="D11" s="33">
        <v>54</v>
      </c>
      <c r="E11" s="32">
        <v>98</v>
      </c>
      <c r="F11" s="33">
        <v>58</v>
      </c>
      <c r="H11" s="4" t="s">
        <v>6</v>
      </c>
      <c r="I11" s="63">
        <v>24913</v>
      </c>
      <c r="J11" s="5">
        <v>3705</v>
      </c>
      <c r="K11" s="30">
        <v>16</v>
      </c>
      <c r="L11" s="31">
        <v>3</v>
      </c>
      <c r="M11" s="30">
        <v>16</v>
      </c>
      <c r="N11" s="31">
        <v>4</v>
      </c>
      <c r="P11" s="4" t="s">
        <v>6</v>
      </c>
      <c r="Q11" s="63">
        <v>43153</v>
      </c>
      <c r="R11" s="5">
        <v>4107</v>
      </c>
      <c r="S11" s="30">
        <v>16</v>
      </c>
      <c r="T11" s="31">
        <v>5</v>
      </c>
      <c r="U11" s="30">
        <v>16</v>
      </c>
      <c r="V11" s="31">
        <v>4</v>
      </c>
      <c r="X11" s="4" t="s">
        <v>6</v>
      </c>
      <c r="Y11" s="51">
        <v>55711</v>
      </c>
      <c r="Z11" s="24">
        <v>4175</v>
      </c>
      <c r="AA11" s="30">
        <v>16</v>
      </c>
      <c r="AB11" s="31">
        <v>4</v>
      </c>
      <c r="AC11" s="30">
        <v>15</v>
      </c>
      <c r="AD11" s="31">
        <v>4</v>
      </c>
      <c r="AF11" s="51">
        <f t="shared" si="0"/>
        <v>41259</v>
      </c>
    </row>
    <row r="12" spans="1:32" ht="15.75" thickBot="1" x14ac:dyDescent="0.3">
      <c r="A12" s="12"/>
      <c r="B12" s="13"/>
      <c r="C12" s="17"/>
      <c r="D12" s="17"/>
      <c r="E12" s="17"/>
      <c r="F12" s="17"/>
      <c r="H12" s="6" t="s">
        <v>7</v>
      </c>
      <c r="I12" s="64">
        <v>851382</v>
      </c>
      <c r="J12" s="7">
        <f>SUM(J5:J11)</f>
        <v>84957</v>
      </c>
      <c r="K12" s="32">
        <f>SUM(K5:K11)</f>
        <v>102</v>
      </c>
      <c r="L12" s="32">
        <f>SUM(L5:L11)</f>
        <v>57</v>
      </c>
      <c r="M12" s="32">
        <f>SUM(M5:M11)</f>
        <v>100</v>
      </c>
      <c r="N12" s="32">
        <f>SUM(N5:N11)</f>
        <v>64</v>
      </c>
      <c r="P12" s="6" t="s">
        <v>7</v>
      </c>
      <c r="Q12" s="64">
        <v>854335</v>
      </c>
      <c r="R12" s="7">
        <f>SUM(R5:R11)</f>
        <v>81983</v>
      </c>
      <c r="S12" s="32">
        <f>SUM(S5:S11)</f>
        <v>104</v>
      </c>
      <c r="T12" s="32">
        <f>SUM(T5:T11)</f>
        <v>70</v>
      </c>
      <c r="U12" s="32">
        <f>SUM(U5:U11)</f>
        <v>106</v>
      </c>
      <c r="V12" s="32">
        <f>SUM(V5:V11)</f>
        <v>72</v>
      </c>
      <c r="X12" s="6" t="s">
        <v>7</v>
      </c>
      <c r="Y12" s="52">
        <v>894159</v>
      </c>
      <c r="Z12" s="25">
        <f>SUM(Z5:Z11)</f>
        <v>83596</v>
      </c>
      <c r="AA12" s="32">
        <f>SUM(AA5:AA11)</f>
        <v>105</v>
      </c>
      <c r="AB12" s="32">
        <f>SUM(AB5:AB11)</f>
        <v>77</v>
      </c>
      <c r="AC12" s="32">
        <f>SUM(AC5:AC11)</f>
        <v>104</v>
      </c>
      <c r="AD12" s="32">
        <f>SUM(AD5:AD11)</f>
        <v>75</v>
      </c>
      <c r="AF12" s="52">
        <f t="shared" si="0"/>
        <v>866625.33333333337</v>
      </c>
    </row>
    <row r="13" spans="1:32" ht="15.75" thickBot="1" x14ac:dyDescent="0.3">
      <c r="A13" s="12"/>
      <c r="B13" s="13"/>
      <c r="C13" s="17"/>
      <c r="D13" s="17"/>
      <c r="E13" s="17"/>
      <c r="F13" s="17"/>
      <c r="H13" s="12"/>
      <c r="I13" s="53"/>
      <c r="J13" s="13"/>
      <c r="K13" s="17"/>
      <c r="L13" s="17"/>
      <c r="M13" s="17"/>
      <c r="N13" s="17"/>
      <c r="P13" s="12"/>
      <c r="Q13" s="53"/>
      <c r="R13" s="13"/>
      <c r="S13" s="17"/>
      <c r="T13" s="17"/>
      <c r="U13" s="17"/>
      <c r="V13" s="17"/>
      <c r="X13" s="12"/>
      <c r="Y13" s="53"/>
      <c r="Z13" s="13"/>
      <c r="AA13" s="17"/>
      <c r="AB13" s="17"/>
      <c r="AC13" s="17"/>
      <c r="AD13" s="17"/>
      <c r="AF13" s="53"/>
    </row>
    <row r="14" spans="1:32" x14ac:dyDescent="0.25">
      <c r="A14" s="3" t="s">
        <v>8</v>
      </c>
      <c r="B14" s="34">
        <v>25200</v>
      </c>
      <c r="C14" s="35">
        <v>12</v>
      </c>
      <c r="D14" s="36">
        <v>4</v>
      </c>
      <c r="E14" s="35">
        <v>12</v>
      </c>
      <c r="F14" s="36">
        <v>3</v>
      </c>
      <c r="H14" s="3" t="s">
        <v>8</v>
      </c>
      <c r="I14" s="65">
        <v>60500</v>
      </c>
      <c r="J14" s="14">
        <v>6912</v>
      </c>
      <c r="K14" s="35">
        <v>11</v>
      </c>
      <c r="L14" s="36">
        <v>4</v>
      </c>
      <c r="M14" s="35">
        <v>11</v>
      </c>
      <c r="N14" s="36">
        <v>5</v>
      </c>
      <c r="P14" s="3" t="s">
        <v>8</v>
      </c>
      <c r="Q14" s="65">
        <v>43900</v>
      </c>
      <c r="R14" s="14">
        <v>6654</v>
      </c>
      <c r="S14" s="35">
        <v>10</v>
      </c>
      <c r="T14" s="36">
        <v>4</v>
      </c>
      <c r="U14" s="35">
        <v>11</v>
      </c>
      <c r="V14" s="36">
        <v>5</v>
      </c>
      <c r="X14" s="3" t="s">
        <v>8</v>
      </c>
      <c r="Y14" s="54">
        <v>51250</v>
      </c>
      <c r="Z14" s="34">
        <v>7195</v>
      </c>
      <c r="AA14" s="35">
        <v>11</v>
      </c>
      <c r="AB14" s="36">
        <v>7</v>
      </c>
      <c r="AC14" s="35">
        <v>11</v>
      </c>
      <c r="AD14" s="36">
        <v>6</v>
      </c>
      <c r="AF14" s="54">
        <f t="shared" si="0"/>
        <v>51883.333333333336</v>
      </c>
    </row>
    <row r="15" spans="1:32" ht="15.75" thickBot="1" x14ac:dyDescent="0.3">
      <c r="A15" s="4" t="s">
        <v>9</v>
      </c>
      <c r="B15" s="24">
        <v>37800</v>
      </c>
      <c r="C15" s="37">
        <v>10</v>
      </c>
      <c r="D15" s="38">
        <v>3</v>
      </c>
      <c r="E15" s="37">
        <v>10</v>
      </c>
      <c r="F15" s="38">
        <v>2</v>
      </c>
      <c r="H15" s="4" t="s">
        <v>9</v>
      </c>
      <c r="I15" s="63">
        <v>67000</v>
      </c>
      <c r="J15" s="5">
        <v>8490</v>
      </c>
      <c r="K15" s="37">
        <v>9</v>
      </c>
      <c r="L15" s="38">
        <v>4</v>
      </c>
      <c r="M15" s="37">
        <v>9</v>
      </c>
      <c r="N15" s="38">
        <v>8</v>
      </c>
      <c r="P15" s="4" t="s">
        <v>9</v>
      </c>
      <c r="Q15" s="63">
        <v>81100</v>
      </c>
      <c r="R15" s="5">
        <v>8167</v>
      </c>
      <c r="S15" s="37">
        <v>9</v>
      </c>
      <c r="T15" s="38">
        <v>6</v>
      </c>
      <c r="U15" s="37">
        <v>9</v>
      </c>
      <c r="V15" s="38">
        <v>8</v>
      </c>
      <c r="X15" s="4" t="s">
        <v>9</v>
      </c>
      <c r="Y15" s="51">
        <v>95700</v>
      </c>
      <c r="Z15" s="24">
        <v>8474</v>
      </c>
      <c r="AA15" s="37">
        <v>8</v>
      </c>
      <c r="AB15" s="38">
        <v>9</v>
      </c>
      <c r="AC15" s="37">
        <v>8</v>
      </c>
      <c r="AD15" s="38">
        <v>10</v>
      </c>
      <c r="AF15" s="51">
        <f t="shared" si="0"/>
        <v>81266.666666666672</v>
      </c>
    </row>
    <row r="16" spans="1:32" ht="16.5" thickTop="1" thickBot="1" x14ac:dyDescent="0.3">
      <c r="A16" s="6" t="s">
        <v>10</v>
      </c>
      <c r="B16" s="25">
        <v>63000</v>
      </c>
      <c r="C16" s="32">
        <v>22</v>
      </c>
      <c r="D16" s="33">
        <v>7</v>
      </c>
      <c r="E16" s="32">
        <v>22</v>
      </c>
      <c r="F16" s="33">
        <v>5</v>
      </c>
      <c r="H16" s="6" t="s">
        <v>10</v>
      </c>
      <c r="I16" s="64">
        <v>127500</v>
      </c>
      <c r="J16" s="7">
        <f>SUM(J14:J15)</f>
        <v>15402</v>
      </c>
      <c r="K16" s="32">
        <f>SUM(K14:K15)</f>
        <v>20</v>
      </c>
      <c r="L16" s="32">
        <f>SUM(L14:L15)</f>
        <v>8</v>
      </c>
      <c r="M16" s="32">
        <f>SUM(M14:M15)</f>
        <v>20</v>
      </c>
      <c r="N16" s="32">
        <f>SUM(N14:N15)</f>
        <v>13</v>
      </c>
      <c r="P16" s="6" t="s">
        <v>10</v>
      </c>
      <c r="Q16" s="64">
        <v>125000</v>
      </c>
      <c r="R16" s="7">
        <f>SUM(R14:R15)</f>
        <v>14821</v>
      </c>
      <c r="S16" s="32">
        <f>SUM(S14:S15)</f>
        <v>19</v>
      </c>
      <c r="T16" s="32">
        <f>SUM(T14:T15)</f>
        <v>10</v>
      </c>
      <c r="U16" s="32">
        <f>SUM(U14:U15)</f>
        <v>20</v>
      </c>
      <c r="V16" s="32">
        <f>SUM(V14:V15)</f>
        <v>13</v>
      </c>
      <c r="X16" s="6" t="s">
        <v>10</v>
      </c>
      <c r="Y16" s="52">
        <f t="shared" ref="Y16:AD16" si="1">SUM(Y14:Y15)</f>
        <v>146950</v>
      </c>
      <c r="Z16" s="25">
        <f t="shared" si="1"/>
        <v>15669</v>
      </c>
      <c r="AA16" s="32">
        <f t="shared" si="1"/>
        <v>19</v>
      </c>
      <c r="AB16" s="32">
        <f t="shared" si="1"/>
        <v>16</v>
      </c>
      <c r="AC16" s="32">
        <f t="shared" si="1"/>
        <v>19</v>
      </c>
      <c r="AD16" s="32">
        <f t="shared" si="1"/>
        <v>16</v>
      </c>
      <c r="AF16" s="52">
        <f t="shared" si="0"/>
        <v>133150</v>
      </c>
    </row>
    <row r="17" spans="1:32" ht="15.75" thickBot="1" x14ac:dyDescent="0.3">
      <c r="A17" s="12"/>
      <c r="B17" s="13"/>
      <c r="C17" s="17"/>
      <c r="D17" s="17"/>
      <c r="E17" s="17"/>
      <c r="F17" s="17"/>
      <c r="H17" s="12"/>
      <c r="I17" s="53"/>
      <c r="J17" s="13"/>
      <c r="K17" s="17"/>
      <c r="L17" s="17"/>
      <c r="M17" s="17"/>
      <c r="N17" s="17"/>
      <c r="P17" s="12"/>
      <c r="Q17" s="53"/>
      <c r="R17" s="13"/>
      <c r="S17" s="17"/>
      <c r="T17" s="17"/>
      <c r="U17" s="17"/>
      <c r="V17" s="17"/>
      <c r="X17" s="12"/>
      <c r="Y17" s="53"/>
      <c r="Z17" s="13"/>
      <c r="AA17" s="17"/>
      <c r="AB17" s="17"/>
      <c r="AC17" s="17"/>
      <c r="AD17" s="17"/>
      <c r="AF17" s="53"/>
    </row>
    <row r="18" spans="1:32" x14ac:dyDescent="0.25">
      <c r="A18" s="3" t="s">
        <v>11</v>
      </c>
      <c r="B18" s="34">
        <v>36200</v>
      </c>
      <c r="C18" s="35">
        <v>7</v>
      </c>
      <c r="D18" s="36">
        <v>4</v>
      </c>
      <c r="E18" s="35">
        <v>8</v>
      </c>
      <c r="F18" s="36">
        <v>2</v>
      </c>
      <c r="H18" s="3" t="s">
        <v>11</v>
      </c>
      <c r="I18" s="65">
        <v>44766</v>
      </c>
      <c r="J18" s="14">
        <v>1722</v>
      </c>
      <c r="K18" s="35">
        <v>9</v>
      </c>
      <c r="L18" s="36">
        <v>3</v>
      </c>
      <c r="M18" s="35">
        <v>9</v>
      </c>
      <c r="N18" s="36">
        <v>3</v>
      </c>
      <c r="P18" s="3" t="s">
        <v>11</v>
      </c>
      <c r="Q18" s="65">
        <v>41250</v>
      </c>
      <c r="R18" s="14">
        <v>1603</v>
      </c>
      <c r="S18" s="35">
        <v>9</v>
      </c>
      <c r="T18" s="36">
        <v>3</v>
      </c>
      <c r="U18" s="35">
        <v>9</v>
      </c>
      <c r="V18" s="36">
        <v>1</v>
      </c>
      <c r="X18" s="3" t="s">
        <v>11</v>
      </c>
      <c r="Y18" s="54">
        <v>50970</v>
      </c>
      <c r="Z18" s="34">
        <v>1839</v>
      </c>
      <c r="AA18" s="35">
        <v>6</v>
      </c>
      <c r="AB18" s="36">
        <v>5</v>
      </c>
      <c r="AC18" s="35">
        <v>6</v>
      </c>
      <c r="AD18" s="36">
        <v>5</v>
      </c>
      <c r="AF18" s="54">
        <f t="shared" si="0"/>
        <v>45662</v>
      </c>
    </row>
    <row r="19" spans="1:32" x14ac:dyDescent="0.25">
      <c r="A19" s="3" t="s">
        <v>42</v>
      </c>
      <c r="B19" s="23">
        <v>56000</v>
      </c>
      <c r="C19" s="26">
        <v>5</v>
      </c>
      <c r="D19" s="27">
        <v>2</v>
      </c>
      <c r="E19" s="26">
        <v>5</v>
      </c>
      <c r="F19" s="27">
        <v>2</v>
      </c>
      <c r="H19" s="3" t="s">
        <v>12</v>
      </c>
      <c r="I19" s="62">
        <v>71200</v>
      </c>
      <c r="J19" s="2">
        <v>4710</v>
      </c>
      <c r="K19" s="26">
        <v>5</v>
      </c>
      <c r="L19" s="27">
        <v>5</v>
      </c>
      <c r="M19" s="26">
        <v>5</v>
      </c>
      <c r="N19" s="27">
        <v>2</v>
      </c>
      <c r="P19" s="3" t="s">
        <v>12</v>
      </c>
      <c r="Q19" s="62">
        <v>57400</v>
      </c>
      <c r="R19" s="2">
        <v>4679</v>
      </c>
      <c r="S19" s="26">
        <v>5</v>
      </c>
      <c r="T19" s="27">
        <v>4</v>
      </c>
      <c r="U19" s="26">
        <v>5</v>
      </c>
      <c r="V19" s="27">
        <v>2</v>
      </c>
      <c r="X19" s="3" t="s">
        <v>12</v>
      </c>
      <c r="Y19" s="50">
        <v>58900</v>
      </c>
      <c r="Z19" s="23">
        <v>4772</v>
      </c>
      <c r="AA19" s="26">
        <v>5</v>
      </c>
      <c r="AB19" s="27">
        <v>3</v>
      </c>
      <c r="AC19" s="26">
        <v>5</v>
      </c>
      <c r="AD19" s="27">
        <v>3</v>
      </c>
      <c r="AF19" s="50">
        <f t="shared" si="0"/>
        <v>62500</v>
      </c>
    </row>
    <row r="20" spans="1:32" x14ac:dyDescent="0.25">
      <c r="A20" s="3" t="s">
        <v>13</v>
      </c>
      <c r="B20" s="23">
        <v>95830</v>
      </c>
      <c r="C20" s="26">
        <v>18</v>
      </c>
      <c r="D20" s="27">
        <v>8</v>
      </c>
      <c r="E20" s="26">
        <v>18</v>
      </c>
      <c r="F20" s="27">
        <v>8</v>
      </c>
      <c r="H20" s="3" t="s">
        <v>13</v>
      </c>
      <c r="I20" s="62">
        <v>120710</v>
      </c>
      <c r="J20" s="2">
        <v>10050</v>
      </c>
      <c r="K20" s="26">
        <v>15</v>
      </c>
      <c r="L20" s="27">
        <v>10</v>
      </c>
      <c r="M20" s="26">
        <v>17</v>
      </c>
      <c r="N20" s="27">
        <v>8</v>
      </c>
      <c r="P20" s="3" t="s">
        <v>13</v>
      </c>
      <c r="Q20" s="62">
        <v>134525</v>
      </c>
      <c r="R20" s="2">
        <v>9563</v>
      </c>
      <c r="S20" s="26">
        <v>16</v>
      </c>
      <c r="T20" s="27">
        <v>9</v>
      </c>
      <c r="U20" s="26">
        <v>16</v>
      </c>
      <c r="V20" s="27">
        <v>9</v>
      </c>
      <c r="X20" s="3" t="s">
        <v>13</v>
      </c>
      <c r="Y20" s="50">
        <v>118330</v>
      </c>
      <c r="Z20" s="23">
        <v>9354</v>
      </c>
      <c r="AA20" s="26">
        <v>15</v>
      </c>
      <c r="AB20" s="27">
        <v>10</v>
      </c>
      <c r="AC20" s="26">
        <v>15</v>
      </c>
      <c r="AD20" s="27">
        <v>10</v>
      </c>
      <c r="AF20" s="50">
        <f t="shared" si="0"/>
        <v>124521.66666666667</v>
      </c>
    </row>
    <row r="21" spans="1:32" ht="15.75" thickBot="1" x14ac:dyDescent="0.3">
      <c r="A21" s="4" t="s">
        <v>14</v>
      </c>
      <c r="B21" s="24">
        <v>55650</v>
      </c>
      <c r="C21" s="37">
        <v>10</v>
      </c>
      <c r="D21" s="38">
        <v>5</v>
      </c>
      <c r="E21" s="37">
        <v>10</v>
      </c>
      <c r="F21" s="38">
        <v>5</v>
      </c>
      <c r="H21" s="4" t="s">
        <v>14</v>
      </c>
      <c r="I21" s="63">
        <v>95550</v>
      </c>
      <c r="J21" s="5">
        <v>8299</v>
      </c>
      <c r="K21" s="37">
        <v>8</v>
      </c>
      <c r="L21" s="38">
        <v>7</v>
      </c>
      <c r="M21" s="37">
        <v>8</v>
      </c>
      <c r="N21" s="38">
        <v>6</v>
      </c>
      <c r="P21" s="4" t="s">
        <v>14</v>
      </c>
      <c r="Q21" s="63">
        <v>86800</v>
      </c>
      <c r="R21" s="5">
        <v>8204</v>
      </c>
      <c r="S21" s="37">
        <v>9</v>
      </c>
      <c r="T21" s="38">
        <v>8</v>
      </c>
      <c r="U21" s="37">
        <v>9</v>
      </c>
      <c r="V21" s="38">
        <v>7</v>
      </c>
      <c r="X21" s="4" t="s">
        <v>14</v>
      </c>
      <c r="Y21" s="51">
        <v>88180</v>
      </c>
      <c r="Z21" s="24">
        <v>7675</v>
      </c>
      <c r="AA21" s="37">
        <v>10</v>
      </c>
      <c r="AB21" s="38">
        <v>7</v>
      </c>
      <c r="AC21" s="37">
        <v>10</v>
      </c>
      <c r="AD21" s="38">
        <v>7</v>
      </c>
      <c r="AF21" s="51">
        <f t="shared" si="0"/>
        <v>90176.666666666672</v>
      </c>
    </row>
    <row r="22" spans="1:32" ht="16.5" thickTop="1" thickBot="1" x14ac:dyDescent="0.3">
      <c r="A22" s="6" t="s">
        <v>43</v>
      </c>
      <c r="B22" s="25">
        <v>243680</v>
      </c>
      <c r="C22" s="32">
        <v>40</v>
      </c>
      <c r="D22" s="33">
        <v>19</v>
      </c>
      <c r="E22" s="32">
        <v>41</v>
      </c>
      <c r="F22" s="33">
        <v>17</v>
      </c>
      <c r="H22" s="6" t="s">
        <v>43</v>
      </c>
      <c r="I22" s="64">
        <v>332226</v>
      </c>
      <c r="J22" s="7">
        <f>SUM(J18:J21)</f>
        <v>24781</v>
      </c>
      <c r="K22" s="32">
        <f>SUM(K18:K21)</f>
        <v>37</v>
      </c>
      <c r="L22" s="32">
        <f>SUM(L18:L21)</f>
        <v>25</v>
      </c>
      <c r="M22" s="32">
        <f>SUM(M18:M21)</f>
        <v>39</v>
      </c>
      <c r="N22" s="32">
        <f>SUM(N18:N21)</f>
        <v>19</v>
      </c>
      <c r="P22" s="6" t="s">
        <v>15</v>
      </c>
      <c r="Q22" s="64">
        <v>319975</v>
      </c>
      <c r="R22" s="7">
        <f>SUM(R18:R21)</f>
        <v>24049</v>
      </c>
      <c r="S22" s="32">
        <f>SUM(S18:S21)</f>
        <v>39</v>
      </c>
      <c r="T22" s="32">
        <f>SUM(T18:T21)</f>
        <v>24</v>
      </c>
      <c r="U22" s="32">
        <f>SUM(U18:U21)</f>
        <v>39</v>
      </c>
      <c r="V22" s="32">
        <f>SUM(V18:V21)</f>
        <v>19</v>
      </c>
      <c r="X22" s="6" t="s">
        <v>15</v>
      </c>
      <c r="Y22" s="52">
        <v>316380</v>
      </c>
      <c r="Z22" s="25">
        <f>SUM(Z18:Z21)</f>
        <v>23640</v>
      </c>
      <c r="AA22" s="32">
        <f>SUM(AA18:AA21)</f>
        <v>36</v>
      </c>
      <c r="AB22" s="32">
        <f>SUM(AB18:AB21)</f>
        <v>25</v>
      </c>
      <c r="AC22" s="32">
        <f>SUM(AC18:AC21)</f>
        <v>36</v>
      </c>
      <c r="AD22" s="32">
        <f>SUM(AD18:AD21)</f>
        <v>25</v>
      </c>
      <c r="AF22" s="52">
        <f t="shared" si="0"/>
        <v>322860.33333333331</v>
      </c>
    </row>
    <row r="23" spans="1:32" ht="15.75" thickBot="1" x14ac:dyDescent="0.3">
      <c r="A23" s="12"/>
      <c r="B23" s="13"/>
      <c r="C23" s="17"/>
      <c r="D23" s="17"/>
      <c r="E23" s="17"/>
      <c r="F23" s="17"/>
      <c r="H23" s="12"/>
      <c r="I23" s="53"/>
      <c r="J23" s="13"/>
      <c r="K23" s="17"/>
      <c r="L23" s="17"/>
      <c r="M23" s="17"/>
      <c r="N23" s="17"/>
      <c r="P23" s="12"/>
      <c r="Q23" s="53"/>
      <c r="R23" s="13"/>
      <c r="S23" s="17"/>
      <c r="T23" s="17"/>
      <c r="U23" s="17"/>
      <c r="V23" s="17"/>
      <c r="X23" s="12"/>
      <c r="Y23" s="53"/>
      <c r="Z23" s="13"/>
      <c r="AA23" s="17"/>
      <c r="AB23" s="17"/>
      <c r="AC23" s="17"/>
      <c r="AD23" s="17"/>
      <c r="AF23" s="53"/>
    </row>
    <row r="24" spans="1:32" x14ac:dyDescent="0.25">
      <c r="A24" s="3" t="s">
        <v>16</v>
      </c>
      <c r="B24" s="34">
        <v>16800</v>
      </c>
      <c r="C24" s="35">
        <v>7</v>
      </c>
      <c r="D24" s="36">
        <v>2</v>
      </c>
      <c r="E24" s="35">
        <v>7</v>
      </c>
      <c r="F24" s="36">
        <v>1</v>
      </c>
      <c r="H24" s="3" t="s">
        <v>16</v>
      </c>
      <c r="I24" s="65">
        <v>26390</v>
      </c>
      <c r="J24" s="14">
        <v>4389</v>
      </c>
      <c r="K24" s="35">
        <v>8</v>
      </c>
      <c r="L24" s="36">
        <v>2</v>
      </c>
      <c r="M24" s="35">
        <v>8</v>
      </c>
      <c r="N24" s="36">
        <v>1</v>
      </c>
      <c r="P24" s="3" t="s">
        <v>16</v>
      </c>
      <c r="Q24" s="65">
        <v>27300</v>
      </c>
      <c r="R24" s="14">
        <v>4452</v>
      </c>
      <c r="S24" s="35">
        <v>8</v>
      </c>
      <c r="T24" s="36">
        <v>2</v>
      </c>
      <c r="U24" s="35">
        <v>8</v>
      </c>
      <c r="V24" s="36">
        <v>2</v>
      </c>
      <c r="X24" s="3" t="s">
        <v>16</v>
      </c>
      <c r="Y24" s="54">
        <v>34930</v>
      </c>
      <c r="Z24" s="34">
        <v>4558</v>
      </c>
      <c r="AA24" s="35">
        <v>8</v>
      </c>
      <c r="AB24" s="36">
        <v>3</v>
      </c>
      <c r="AC24" s="35">
        <v>8</v>
      </c>
      <c r="AD24" s="36">
        <v>3</v>
      </c>
      <c r="AF24" s="54">
        <f t="shared" si="0"/>
        <v>29540</v>
      </c>
    </row>
    <row r="25" spans="1:32" x14ac:dyDescent="0.25">
      <c r="A25" s="3" t="s">
        <v>17</v>
      </c>
      <c r="B25" s="23">
        <v>70350</v>
      </c>
      <c r="C25" s="26">
        <v>12</v>
      </c>
      <c r="D25" s="27">
        <v>5</v>
      </c>
      <c r="E25" s="26">
        <v>12</v>
      </c>
      <c r="F25" s="27">
        <v>6</v>
      </c>
      <c r="H25" s="3" t="s">
        <v>17</v>
      </c>
      <c r="I25" s="62">
        <v>65100</v>
      </c>
      <c r="J25" s="2">
        <v>7080</v>
      </c>
      <c r="K25" s="26">
        <v>14</v>
      </c>
      <c r="L25" s="27">
        <v>3</v>
      </c>
      <c r="M25" s="26">
        <v>14</v>
      </c>
      <c r="N25" s="27">
        <v>3</v>
      </c>
      <c r="P25" s="3" t="s">
        <v>17</v>
      </c>
      <c r="Q25" s="62">
        <v>85050</v>
      </c>
      <c r="R25" s="2">
        <v>7359</v>
      </c>
      <c r="S25" s="26">
        <v>15</v>
      </c>
      <c r="T25" s="27">
        <v>3</v>
      </c>
      <c r="U25" s="26">
        <v>13</v>
      </c>
      <c r="V25" s="27">
        <v>3</v>
      </c>
      <c r="X25" s="3" t="s">
        <v>17</v>
      </c>
      <c r="Y25" s="50">
        <v>71645</v>
      </c>
      <c r="Z25" s="23">
        <v>7993</v>
      </c>
      <c r="AA25" s="26">
        <v>15</v>
      </c>
      <c r="AB25" s="27">
        <v>3</v>
      </c>
      <c r="AC25" s="26">
        <v>15</v>
      </c>
      <c r="AD25" s="27">
        <v>3</v>
      </c>
      <c r="AF25" s="50">
        <f t="shared" si="0"/>
        <v>73931.666666666672</v>
      </c>
    </row>
    <row r="26" spans="1:32" x14ac:dyDescent="0.25">
      <c r="A26" s="3" t="s">
        <v>18</v>
      </c>
      <c r="B26" s="23">
        <v>56700</v>
      </c>
      <c r="C26" s="26">
        <v>8</v>
      </c>
      <c r="D26" s="27">
        <v>3</v>
      </c>
      <c r="E26" s="26">
        <v>6</v>
      </c>
      <c r="F26" s="27">
        <v>6</v>
      </c>
      <c r="H26" s="3" t="s">
        <v>18</v>
      </c>
      <c r="I26" s="62">
        <v>58600</v>
      </c>
      <c r="J26" s="2">
        <v>4617</v>
      </c>
      <c r="K26" s="26">
        <v>7</v>
      </c>
      <c r="L26" s="27">
        <v>5</v>
      </c>
      <c r="M26" s="26">
        <v>8</v>
      </c>
      <c r="N26" s="27">
        <v>6</v>
      </c>
      <c r="P26" s="3" t="s">
        <v>18</v>
      </c>
      <c r="Q26" s="62">
        <v>78700</v>
      </c>
      <c r="R26" s="2">
        <v>4017</v>
      </c>
      <c r="S26" s="26">
        <v>8</v>
      </c>
      <c r="T26" s="27">
        <v>6</v>
      </c>
      <c r="U26" s="26">
        <v>9</v>
      </c>
      <c r="V26" s="27">
        <v>5</v>
      </c>
      <c r="X26" s="3" t="s">
        <v>18</v>
      </c>
      <c r="Y26" s="50">
        <v>75200</v>
      </c>
      <c r="Z26" s="23">
        <v>3564</v>
      </c>
      <c r="AA26" s="26">
        <v>8</v>
      </c>
      <c r="AB26" s="27">
        <v>8</v>
      </c>
      <c r="AC26" s="26">
        <v>8</v>
      </c>
      <c r="AD26" s="27">
        <v>3</v>
      </c>
      <c r="AF26" s="50">
        <f t="shared" si="0"/>
        <v>70833.333333333328</v>
      </c>
    </row>
    <row r="27" spans="1:32" x14ac:dyDescent="0.25">
      <c r="A27" s="3" t="s">
        <v>19</v>
      </c>
      <c r="B27" s="23">
        <v>3850</v>
      </c>
      <c r="C27" s="26">
        <v>6</v>
      </c>
      <c r="D27" s="27">
        <v>0</v>
      </c>
      <c r="E27" s="26">
        <v>6</v>
      </c>
      <c r="F27" s="27">
        <v>0</v>
      </c>
      <c r="H27" s="3" t="s">
        <v>19</v>
      </c>
      <c r="I27" s="62">
        <v>10150</v>
      </c>
      <c r="J27" s="2">
        <v>2901</v>
      </c>
      <c r="K27" s="26">
        <v>6</v>
      </c>
      <c r="L27" s="27">
        <v>0</v>
      </c>
      <c r="M27" s="26">
        <v>6</v>
      </c>
      <c r="N27" s="27">
        <v>0</v>
      </c>
      <c r="P27" s="3" t="s">
        <v>19</v>
      </c>
      <c r="Q27" s="62">
        <v>12600</v>
      </c>
      <c r="R27" s="2">
        <v>3209</v>
      </c>
      <c r="S27" s="26">
        <v>7</v>
      </c>
      <c r="T27" s="27">
        <v>0</v>
      </c>
      <c r="U27" s="26">
        <v>7</v>
      </c>
      <c r="V27" s="27">
        <v>0</v>
      </c>
      <c r="X27" s="3" t="s">
        <v>19</v>
      </c>
      <c r="Y27" s="50">
        <v>16800</v>
      </c>
      <c r="Z27" s="23">
        <v>3217</v>
      </c>
      <c r="AA27" s="26">
        <v>7</v>
      </c>
      <c r="AB27" s="27">
        <v>0</v>
      </c>
      <c r="AC27" s="26">
        <v>7</v>
      </c>
      <c r="AD27" s="27">
        <v>0</v>
      </c>
      <c r="AF27" s="50">
        <f t="shared" si="0"/>
        <v>13183.333333333334</v>
      </c>
    </row>
    <row r="28" spans="1:32" x14ac:dyDescent="0.25">
      <c r="A28" s="3" t="s">
        <v>20</v>
      </c>
      <c r="B28" s="23">
        <v>24200</v>
      </c>
      <c r="C28" s="26">
        <v>7</v>
      </c>
      <c r="D28" s="27">
        <v>1</v>
      </c>
      <c r="E28" s="26">
        <v>7</v>
      </c>
      <c r="F28" s="27">
        <v>1</v>
      </c>
      <c r="H28" s="3" t="s">
        <v>20</v>
      </c>
      <c r="I28" s="62">
        <v>18950</v>
      </c>
      <c r="J28" s="2">
        <v>4043</v>
      </c>
      <c r="K28" s="26">
        <v>7</v>
      </c>
      <c r="L28" s="27">
        <v>2</v>
      </c>
      <c r="M28" s="26">
        <v>7</v>
      </c>
      <c r="N28" s="27">
        <v>2</v>
      </c>
      <c r="P28" s="3" t="s">
        <v>20</v>
      </c>
      <c r="Q28" s="62">
        <v>8132</v>
      </c>
      <c r="R28" s="2">
        <v>4575</v>
      </c>
      <c r="S28" s="26">
        <v>8</v>
      </c>
      <c r="T28" s="27">
        <v>2</v>
      </c>
      <c r="U28" s="26">
        <v>8</v>
      </c>
      <c r="V28" s="27">
        <v>1</v>
      </c>
      <c r="X28" s="3" t="s">
        <v>20</v>
      </c>
      <c r="Y28" s="50">
        <v>9450</v>
      </c>
      <c r="Z28" s="23">
        <v>5295</v>
      </c>
      <c r="AA28" s="26">
        <v>10</v>
      </c>
      <c r="AB28" s="27">
        <v>2</v>
      </c>
      <c r="AC28" s="26">
        <v>10</v>
      </c>
      <c r="AD28" s="27">
        <v>2</v>
      </c>
      <c r="AF28" s="50">
        <f t="shared" si="0"/>
        <v>12177.333333333334</v>
      </c>
    </row>
    <row r="29" spans="1:32" ht="15.75" thickBot="1" x14ac:dyDescent="0.3">
      <c r="A29" s="4" t="s">
        <v>21</v>
      </c>
      <c r="B29" s="24">
        <v>39200</v>
      </c>
      <c r="C29" s="37">
        <v>6</v>
      </c>
      <c r="D29" s="38">
        <v>9</v>
      </c>
      <c r="E29" s="37">
        <v>7</v>
      </c>
      <c r="F29" s="38">
        <v>6</v>
      </c>
      <c r="H29" s="4" t="s">
        <v>21</v>
      </c>
      <c r="I29" s="63">
        <v>39200</v>
      </c>
      <c r="J29" s="5">
        <v>3756</v>
      </c>
      <c r="K29" s="37">
        <v>7</v>
      </c>
      <c r="L29" s="38">
        <v>5</v>
      </c>
      <c r="M29" s="37">
        <v>7</v>
      </c>
      <c r="N29" s="38">
        <v>5</v>
      </c>
      <c r="P29" s="4" t="s">
        <v>21</v>
      </c>
      <c r="Q29" s="63">
        <v>35000</v>
      </c>
      <c r="R29" s="5">
        <v>3647</v>
      </c>
      <c r="S29" s="37">
        <v>7</v>
      </c>
      <c r="T29" s="38">
        <v>8</v>
      </c>
      <c r="U29" s="37">
        <v>7</v>
      </c>
      <c r="V29" s="38">
        <v>5</v>
      </c>
      <c r="X29" s="4" t="s">
        <v>21</v>
      </c>
      <c r="Y29" s="51">
        <v>39200</v>
      </c>
      <c r="Z29" s="24">
        <v>3637</v>
      </c>
      <c r="AA29" s="37">
        <v>7</v>
      </c>
      <c r="AB29" s="38">
        <v>6</v>
      </c>
      <c r="AC29" s="37">
        <v>7</v>
      </c>
      <c r="AD29" s="38">
        <v>6</v>
      </c>
      <c r="AF29" s="51">
        <f t="shared" si="0"/>
        <v>37800</v>
      </c>
    </row>
    <row r="30" spans="1:32" ht="16.5" thickTop="1" thickBot="1" x14ac:dyDescent="0.3">
      <c r="A30" s="6" t="s">
        <v>22</v>
      </c>
      <c r="B30" s="25">
        <v>211100</v>
      </c>
      <c r="C30" s="32">
        <v>46</v>
      </c>
      <c r="D30" s="33">
        <v>20</v>
      </c>
      <c r="E30" s="32">
        <v>45</v>
      </c>
      <c r="F30" s="33">
        <v>20</v>
      </c>
      <c r="H30" s="6" t="s">
        <v>22</v>
      </c>
      <c r="I30" s="64">
        <v>218390</v>
      </c>
      <c r="J30" s="7">
        <f>SUM(J24:J29)</f>
        <v>26786</v>
      </c>
      <c r="K30" s="32">
        <f>SUM(K24:K29)</f>
        <v>49</v>
      </c>
      <c r="L30" s="32">
        <f>SUM(L24:L29)</f>
        <v>17</v>
      </c>
      <c r="M30" s="32">
        <f>SUM(M24:M29)</f>
        <v>50</v>
      </c>
      <c r="N30" s="32">
        <f>SUM(N24:N29)</f>
        <v>17</v>
      </c>
      <c r="P30" s="6" t="s">
        <v>22</v>
      </c>
      <c r="Q30" s="64">
        <v>246782</v>
      </c>
      <c r="R30" s="7">
        <f>SUM(R24:R29)</f>
        <v>27259</v>
      </c>
      <c r="S30" s="32">
        <f>SUM(S24:S29)</f>
        <v>53</v>
      </c>
      <c r="T30" s="32">
        <f>SUM(T24:T29)</f>
        <v>21</v>
      </c>
      <c r="U30" s="32">
        <f>SUM(U24:U29)</f>
        <v>52</v>
      </c>
      <c r="V30" s="32">
        <f>SUM(V24:V29)</f>
        <v>16</v>
      </c>
      <c r="X30" s="6" t="s">
        <v>22</v>
      </c>
      <c r="Y30" s="52">
        <v>247225</v>
      </c>
      <c r="Z30" s="25">
        <f>SUM(Z24:Z29)</f>
        <v>28264</v>
      </c>
      <c r="AA30" s="32">
        <f>SUM(AA24:AA29)</f>
        <v>55</v>
      </c>
      <c r="AB30" s="32">
        <f>SUM(AB24:AB29)</f>
        <v>22</v>
      </c>
      <c r="AC30" s="32">
        <f>SUM(AC24:AC29)</f>
        <v>55</v>
      </c>
      <c r="AD30" s="32">
        <f>SUM(AD24:AD29)</f>
        <v>17</v>
      </c>
      <c r="AF30" s="52">
        <f t="shared" si="0"/>
        <v>237465.66666666666</v>
      </c>
    </row>
    <row r="31" spans="1:32" ht="15.75" thickBot="1" x14ac:dyDescent="0.3">
      <c r="A31" s="12"/>
      <c r="B31" s="13"/>
      <c r="C31" s="17"/>
      <c r="D31" s="17"/>
      <c r="E31" s="17"/>
      <c r="F31" s="17"/>
      <c r="H31" s="12"/>
      <c r="I31" s="53"/>
      <c r="J31" s="13"/>
      <c r="K31" s="17"/>
      <c r="L31" s="17"/>
      <c r="M31" s="17"/>
      <c r="N31" s="17"/>
      <c r="P31" s="12"/>
      <c r="Q31" s="53"/>
      <c r="R31" s="13"/>
      <c r="S31" s="17"/>
      <c r="T31" s="17"/>
      <c r="U31" s="17"/>
      <c r="V31" s="17"/>
      <c r="X31" s="12"/>
      <c r="Y31" s="53"/>
      <c r="Z31" s="13"/>
      <c r="AA31" s="17"/>
      <c r="AB31" s="17"/>
      <c r="AC31" s="17"/>
      <c r="AD31" s="17"/>
      <c r="AF31" s="53"/>
    </row>
    <row r="32" spans="1:32" x14ac:dyDescent="0.25">
      <c r="A32" s="3" t="s">
        <v>23</v>
      </c>
      <c r="B32" s="34">
        <v>78531</v>
      </c>
      <c r="C32" s="35">
        <v>22</v>
      </c>
      <c r="D32" s="36">
        <v>5</v>
      </c>
      <c r="E32" s="35">
        <v>22</v>
      </c>
      <c r="F32" s="36">
        <v>4</v>
      </c>
      <c r="H32" s="3" t="s">
        <v>23</v>
      </c>
      <c r="I32" s="65">
        <v>97975</v>
      </c>
      <c r="J32" s="14">
        <v>11838</v>
      </c>
      <c r="K32" s="35">
        <v>20</v>
      </c>
      <c r="L32" s="36">
        <v>4</v>
      </c>
      <c r="M32" s="35">
        <v>20</v>
      </c>
      <c r="N32" s="36">
        <v>3</v>
      </c>
      <c r="P32" s="3" t="s">
        <v>23</v>
      </c>
      <c r="Q32" s="65">
        <v>83667</v>
      </c>
      <c r="R32" s="14">
        <v>12206</v>
      </c>
      <c r="S32" s="35">
        <v>23</v>
      </c>
      <c r="T32" s="36">
        <v>3</v>
      </c>
      <c r="U32" s="35">
        <v>23</v>
      </c>
      <c r="V32" s="36">
        <v>3</v>
      </c>
      <c r="X32" s="3" t="s">
        <v>23</v>
      </c>
      <c r="Y32" s="54">
        <v>85968</v>
      </c>
      <c r="Z32" s="34">
        <v>13653</v>
      </c>
      <c r="AA32" s="35">
        <v>23</v>
      </c>
      <c r="AB32" s="36">
        <v>3</v>
      </c>
      <c r="AC32" s="35">
        <v>22</v>
      </c>
      <c r="AD32" s="36">
        <v>3</v>
      </c>
      <c r="AF32" s="54">
        <f t="shared" si="0"/>
        <v>89203.333333333328</v>
      </c>
    </row>
    <row r="33" spans="1:32" x14ac:dyDescent="0.25">
      <c r="A33" s="3" t="s">
        <v>24</v>
      </c>
      <c r="B33" s="23">
        <v>55300</v>
      </c>
      <c r="C33" s="26">
        <v>19</v>
      </c>
      <c r="D33" s="27">
        <v>4</v>
      </c>
      <c r="E33" s="26">
        <v>20</v>
      </c>
      <c r="F33" s="27">
        <v>4</v>
      </c>
      <c r="H33" s="3" t="s">
        <v>24</v>
      </c>
      <c r="I33" s="62">
        <v>59500</v>
      </c>
      <c r="J33" s="2">
        <v>18081</v>
      </c>
      <c r="K33" s="26">
        <v>20</v>
      </c>
      <c r="L33" s="27">
        <v>4</v>
      </c>
      <c r="M33" s="26">
        <v>20</v>
      </c>
      <c r="N33" s="27">
        <v>3</v>
      </c>
      <c r="P33" s="3" t="s">
        <v>24</v>
      </c>
      <c r="Q33" s="62">
        <v>39200</v>
      </c>
      <c r="R33" s="2">
        <v>16722</v>
      </c>
      <c r="S33" s="26">
        <v>21</v>
      </c>
      <c r="T33" s="27">
        <v>2</v>
      </c>
      <c r="U33" s="26">
        <v>21</v>
      </c>
      <c r="V33" s="27">
        <v>1</v>
      </c>
      <c r="X33" s="3" t="s">
        <v>24</v>
      </c>
      <c r="Y33" s="50">
        <v>67500</v>
      </c>
      <c r="Z33" s="23">
        <v>17309</v>
      </c>
      <c r="AA33" s="26">
        <v>21</v>
      </c>
      <c r="AB33" s="27">
        <v>2</v>
      </c>
      <c r="AC33" s="26">
        <v>20</v>
      </c>
      <c r="AD33" s="27">
        <v>1</v>
      </c>
      <c r="AF33" s="50">
        <f t="shared" si="0"/>
        <v>55400</v>
      </c>
    </row>
    <row r="34" spans="1:32" x14ac:dyDescent="0.25">
      <c r="A34" s="3" t="s">
        <v>25</v>
      </c>
      <c r="B34" s="23">
        <v>156250</v>
      </c>
      <c r="C34" s="26">
        <v>19</v>
      </c>
      <c r="D34" s="27">
        <v>7</v>
      </c>
      <c r="E34" s="26">
        <v>19</v>
      </c>
      <c r="F34" s="27">
        <v>8</v>
      </c>
      <c r="H34" s="3" t="s">
        <v>25</v>
      </c>
      <c r="I34" s="62">
        <v>128100</v>
      </c>
      <c r="J34" s="2">
        <v>7556</v>
      </c>
      <c r="K34" s="26">
        <v>20</v>
      </c>
      <c r="L34" s="27">
        <v>5</v>
      </c>
      <c r="M34" s="26">
        <v>20</v>
      </c>
      <c r="N34" s="27">
        <v>6</v>
      </c>
      <c r="P34" s="3" t="s">
        <v>25</v>
      </c>
      <c r="Q34" s="62">
        <v>153377</v>
      </c>
      <c r="R34" s="2">
        <v>7261</v>
      </c>
      <c r="S34" s="26">
        <v>21</v>
      </c>
      <c r="T34" s="27">
        <v>5</v>
      </c>
      <c r="U34" s="26">
        <v>21</v>
      </c>
      <c r="V34" s="27">
        <v>6</v>
      </c>
      <c r="X34" s="3" t="s">
        <v>25</v>
      </c>
      <c r="Y34" s="50">
        <v>157162.5</v>
      </c>
      <c r="Z34" s="23">
        <v>7375</v>
      </c>
      <c r="AA34" s="26">
        <v>20</v>
      </c>
      <c r="AB34" s="27">
        <v>8</v>
      </c>
      <c r="AC34" s="26">
        <v>20</v>
      </c>
      <c r="AD34" s="27">
        <v>11</v>
      </c>
      <c r="AF34" s="50">
        <f t="shared" si="0"/>
        <v>146213.16666666666</v>
      </c>
    </row>
    <row r="35" spans="1:32" ht="15.75" thickBot="1" x14ac:dyDescent="0.3">
      <c r="A35" s="4" t="s">
        <v>26</v>
      </c>
      <c r="B35" s="24">
        <v>51800</v>
      </c>
      <c r="C35" s="37">
        <v>19</v>
      </c>
      <c r="D35" s="38">
        <v>4</v>
      </c>
      <c r="E35" s="37">
        <v>19</v>
      </c>
      <c r="F35" s="38">
        <v>3</v>
      </c>
      <c r="H35" s="4" t="s">
        <v>26</v>
      </c>
      <c r="I35" s="63">
        <v>50750</v>
      </c>
      <c r="J35" s="5">
        <v>10366</v>
      </c>
      <c r="K35" s="37">
        <v>20</v>
      </c>
      <c r="L35" s="38">
        <v>4</v>
      </c>
      <c r="M35" s="37">
        <v>20</v>
      </c>
      <c r="N35" s="38">
        <v>3</v>
      </c>
      <c r="P35" s="4" t="s">
        <v>26</v>
      </c>
      <c r="Q35" s="63">
        <v>77200</v>
      </c>
      <c r="R35" s="5">
        <v>11086</v>
      </c>
      <c r="S35" s="37">
        <v>19</v>
      </c>
      <c r="T35" s="38">
        <v>3</v>
      </c>
      <c r="U35" s="37">
        <v>19</v>
      </c>
      <c r="V35" s="38">
        <v>4</v>
      </c>
      <c r="X35" s="4" t="s">
        <v>26</v>
      </c>
      <c r="Y35" s="51">
        <v>54830</v>
      </c>
      <c r="Z35" s="24">
        <v>11299</v>
      </c>
      <c r="AA35" s="37">
        <v>21</v>
      </c>
      <c r="AB35" s="38">
        <v>4</v>
      </c>
      <c r="AC35" s="37">
        <v>20</v>
      </c>
      <c r="AD35" s="38">
        <v>4</v>
      </c>
      <c r="AF35" s="51">
        <f t="shared" si="0"/>
        <v>60926.666666666664</v>
      </c>
    </row>
    <row r="36" spans="1:32" ht="16.5" thickTop="1" thickBot="1" x14ac:dyDescent="0.3">
      <c r="A36" s="6" t="s">
        <v>27</v>
      </c>
      <c r="B36" s="25">
        <v>341881</v>
      </c>
      <c r="C36" s="32">
        <v>79</v>
      </c>
      <c r="D36" s="33">
        <v>20</v>
      </c>
      <c r="E36" s="32">
        <v>80</v>
      </c>
      <c r="F36" s="33">
        <v>19</v>
      </c>
      <c r="H36" s="6" t="s">
        <v>27</v>
      </c>
      <c r="I36" s="64">
        <v>336325</v>
      </c>
      <c r="J36" s="7">
        <f>SUM(J32:J35)</f>
        <v>47841</v>
      </c>
      <c r="K36" s="32">
        <f>SUM(K32:K35)</f>
        <v>80</v>
      </c>
      <c r="L36" s="32">
        <f>SUM(L32:L35)</f>
        <v>17</v>
      </c>
      <c r="M36" s="32">
        <f>SUM(M32:M35)</f>
        <v>80</v>
      </c>
      <c r="N36" s="32">
        <f>SUM(N32:N35)</f>
        <v>15</v>
      </c>
      <c r="P36" s="6" t="s">
        <v>27</v>
      </c>
      <c r="Q36" s="64">
        <v>353444</v>
      </c>
      <c r="R36" s="7">
        <f>SUM(R32:R35)</f>
        <v>47275</v>
      </c>
      <c r="S36" s="32">
        <f>SUM(S32:S35)</f>
        <v>84</v>
      </c>
      <c r="T36" s="32">
        <f>SUM(T32:T35)</f>
        <v>13</v>
      </c>
      <c r="U36" s="32">
        <f>SUM(U32:U35)</f>
        <v>84</v>
      </c>
      <c r="V36" s="32">
        <f>SUM(V32:V35)</f>
        <v>14</v>
      </c>
      <c r="X36" s="6" t="s">
        <v>27</v>
      </c>
      <c r="Y36" s="52">
        <v>365460.5</v>
      </c>
      <c r="Z36" s="25">
        <f>SUM(Z32:Z35)</f>
        <v>49636</v>
      </c>
      <c r="AA36" s="32">
        <f>SUM(AA32:AA35)</f>
        <v>85</v>
      </c>
      <c r="AB36" s="32">
        <f>SUM(AB32:AB35)</f>
        <v>17</v>
      </c>
      <c r="AC36" s="32">
        <f>SUM(AC32:AC35)</f>
        <v>82</v>
      </c>
      <c r="AD36" s="32">
        <f>SUM(AD32:AD35)</f>
        <v>19</v>
      </c>
      <c r="AF36" s="52">
        <f t="shared" si="0"/>
        <v>351743.16666666669</v>
      </c>
    </row>
    <row r="37" spans="1:32" ht="15.75" thickBot="1" x14ac:dyDescent="0.3">
      <c r="A37" s="12"/>
      <c r="B37" s="13"/>
      <c r="C37" s="17"/>
      <c r="D37" s="17"/>
      <c r="E37" s="17"/>
      <c r="F37" s="17"/>
      <c r="H37" s="12"/>
      <c r="I37" s="53"/>
      <c r="J37" s="13"/>
      <c r="K37" s="17"/>
      <c r="L37" s="17"/>
      <c r="M37" s="17"/>
      <c r="N37" s="17"/>
      <c r="P37" s="12"/>
      <c r="Q37" s="53"/>
      <c r="R37" s="13"/>
      <c r="S37" s="17"/>
      <c r="T37" s="17"/>
      <c r="U37" s="17"/>
      <c r="V37" s="17"/>
      <c r="X37" s="12"/>
      <c r="Y37" s="53"/>
      <c r="Z37" s="13"/>
      <c r="AA37" s="17"/>
      <c r="AB37" s="17"/>
      <c r="AC37" s="17"/>
      <c r="AD37" s="17"/>
      <c r="AF37" s="53"/>
    </row>
    <row r="38" spans="1:32" ht="15.75" thickBot="1" x14ac:dyDescent="0.3">
      <c r="A38" s="3" t="s">
        <v>28</v>
      </c>
      <c r="B38" s="42">
        <v>102200</v>
      </c>
      <c r="C38" s="39">
        <v>5</v>
      </c>
      <c r="D38" s="40">
        <v>9</v>
      </c>
      <c r="E38" s="39">
        <v>5</v>
      </c>
      <c r="F38" s="40">
        <v>9</v>
      </c>
      <c r="H38" s="3" t="s">
        <v>28</v>
      </c>
      <c r="I38" s="66">
        <v>112900</v>
      </c>
      <c r="J38" s="43">
        <v>5467</v>
      </c>
      <c r="K38" s="39">
        <v>5</v>
      </c>
      <c r="L38" s="40">
        <v>11</v>
      </c>
      <c r="M38" s="39">
        <v>5</v>
      </c>
      <c r="N38" s="40">
        <v>9</v>
      </c>
      <c r="P38" s="3" t="s">
        <v>28</v>
      </c>
      <c r="Q38" s="66">
        <v>92000</v>
      </c>
      <c r="R38" s="43">
        <v>4582</v>
      </c>
      <c r="S38" s="39">
        <v>5</v>
      </c>
      <c r="T38" s="40">
        <v>9</v>
      </c>
      <c r="U38" s="39">
        <v>5</v>
      </c>
      <c r="V38" s="40">
        <v>7</v>
      </c>
      <c r="X38" s="3" t="s">
        <v>28</v>
      </c>
      <c r="Y38" s="55">
        <v>75600</v>
      </c>
      <c r="Z38" s="42">
        <v>4515</v>
      </c>
      <c r="AA38" s="39">
        <v>5</v>
      </c>
      <c r="AB38" s="40">
        <v>6</v>
      </c>
      <c r="AC38" s="39">
        <v>5</v>
      </c>
      <c r="AD38" s="40">
        <v>9</v>
      </c>
      <c r="AF38" s="55">
        <f t="shared" si="0"/>
        <v>93500</v>
      </c>
    </row>
    <row r="39" spans="1:32" ht="15.75" thickBot="1" x14ac:dyDescent="0.3">
      <c r="A39" s="12"/>
      <c r="B39" s="13"/>
      <c r="C39" s="17"/>
      <c r="D39" s="17"/>
      <c r="E39" s="17"/>
      <c r="F39" s="17"/>
      <c r="H39" s="12"/>
      <c r="I39" s="53"/>
      <c r="J39" s="13"/>
      <c r="K39" s="17"/>
      <c r="L39" s="17"/>
      <c r="M39" s="17"/>
      <c r="N39" s="17"/>
      <c r="P39" s="12"/>
      <c r="Q39" s="53"/>
      <c r="R39" s="13"/>
      <c r="S39" s="17"/>
      <c r="T39" s="17"/>
      <c r="U39" s="17"/>
      <c r="V39" s="17"/>
      <c r="X39" s="12"/>
      <c r="Y39" s="53"/>
      <c r="Z39" s="13"/>
      <c r="AA39" s="17"/>
      <c r="AB39" s="17"/>
      <c r="AC39" s="17"/>
      <c r="AD39" s="17"/>
      <c r="AF39" s="53"/>
    </row>
    <row r="40" spans="1:32" ht="15.75" thickBot="1" x14ac:dyDescent="0.3">
      <c r="A40" s="3"/>
      <c r="B40" s="42"/>
      <c r="C40" s="39"/>
      <c r="D40" s="40"/>
      <c r="E40" s="39"/>
      <c r="F40" s="40"/>
      <c r="H40" s="3" t="s">
        <v>58</v>
      </c>
      <c r="I40" s="66">
        <v>143611</v>
      </c>
      <c r="J40" s="43" t="s">
        <v>60</v>
      </c>
      <c r="K40" s="39" t="s">
        <v>60</v>
      </c>
      <c r="L40" s="40">
        <v>10</v>
      </c>
      <c r="M40" s="39" t="s">
        <v>60</v>
      </c>
      <c r="N40" s="40">
        <v>10</v>
      </c>
      <c r="P40" s="3" t="s">
        <v>58</v>
      </c>
      <c r="Q40" s="66">
        <v>170100</v>
      </c>
      <c r="R40" s="43" t="s">
        <v>60</v>
      </c>
      <c r="S40" s="39" t="s">
        <v>60</v>
      </c>
      <c r="T40" s="40">
        <v>12</v>
      </c>
      <c r="U40" s="39" t="s">
        <v>60</v>
      </c>
      <c r="V40" s="40">
        <v>10</v>
      </c>
      <c r="X40" s="3" t="s">
        <v>58</v>
      </c>
      <c r="Y40" s="55">
        <v>144900</v>
      </c>
      <c r="Z40" s="42" t="s">
        <v>60</v>
      </c>
      <c r="AA40" s="39" t="s">
        <v>60</v>
      </c>
      <c r="AB40" s="40">
        <v>12</v>
      </c>
      <c r="AC40" s="39" t="s">
        <v>60</v>
      </c>
      <c r="AD40" s="40">
        <v>8</v>
      </c>
      <c r="AF40" s="55">
        <f t="shared" si="0"/>
        <v>152870.33333333334</v>
      </c>
    </row>
    <row r="41" spans="1:32" ht="15.75" thickBot="1" x14ac:dyDescent="0.3">
      <c r="A41" s="12"/>
      <c r="B41" s="13"/>
      <c r="C41" s="17"/>
      <c r="D41" s="17"/>
      <c r="E41" s="17"/>
      <c r="F41" s="17"/>
      <c r="H41" s="12"/>
      <c r="I41" s="56"/>
      <c r="J41" s="13"/>
      <c r="K41" s="17"/>
      <c r="L41" s="17"/>
      <c r="M41" s="17"/>
      <c r="N41" s="17"/>
      <c r="P41" s="12"/>
      <c r="Q41" s="53"/>
      <c r="R41" s="13"/>
      <c r="S41" s="17"/>
      <c r="T41" s="17"/>
      <c r="U41" s="17"/>
      <c r="V41" s="17"/>
      <c r="X41" s="12"/>
      <c r="Y41" s="53"/>
      <c r="Z41" s="13"/>
      <c r="AA41" s="17"/>
      <c r="AB41" s="17"/>
      <c r="AC41" s="17"/>
      <c r="AD41" s="17"/>
      <c r="AF41" s="53"/>
    </row>
    <row r="42" spans="1:32" ht="15.75" thickBot="1" x14ac:dyDescent="0.3">
      <c r="A42" s="3"/>
      <c r="B42" s="42"/>
      <c r="C42" s="39"/>
      <c r="D42" s="40"/>
      <c r="E42" s="39"/>
      <c r="F42" s="40"/>
      <c r="H42" s="3" t="s">
        <v>59</v>
      </c>
      <c r="I42" s="66">
        <v>19500</v>
      </c>
      <c r="J42" s="43" t="s">
        <v>60</v>
      </c>
      <c r="K42" s="39" t="s">
        <v>60</v>
      </c>
      <c r="L42" s="40" t="s">
        <v>60</v>
      </c>
      <c r="M42" s="39" t="s">
        <v>60</v>
      </c>
      <c r="N42" s="40" t="s">
        <v>60</v>
      </c>
      <c r="P42" s="3" t="s">
        <v>59</v>
      </c>
      <c r="Q42" s="66">
        <v>36300</v>
      </c>
      <c r="R42" s="43" t="s">
        <v>60</v>
      </c>
      <c r="S42" s="39" t="s">
        <v>60</v>
      </c>
      <c r="T42" s="40" t="s">
        <v>60</v>
      </c>
      <c r="U42" s="39" t="s">
        <v>60</v>
      </c>
      <c r="V42" s="40" t="s">
        <v>60</v>
      </c>
      <c r="X42" s="3" t="s">
        <v>59</v>
      </c>
      <c r="Y42" s="55">
        <v>24000</v>
      </c>
      <c r="Z42" s="43" t="s">
        <v>60</v>
      </c>
      <c r="AA42" s="39" t="s">
        <v>60</v>
      </c>
      <c r="AB42" s="40" t="s">
        <v>60</v>
      </c>
      <c r="AC42" s="39" t="s">
        <v>60</v>
      </c>
      <c r="AD42" s="40" t="s">
        <v>60</v>
      </c>
      <c r="AF42" s="55">
        <f t="shared" si="0"/>
        <v>26600</v>
      </c>
    </row>
    <row r="43" spans="1:32" ht="15.75" thickBot="1" x14ac:dyDescent="0.3">
      <c r="A43" s="12"/>
      <c r="B43" s="13"/>
      <c r="C43" s="17"/>
      <c r="D43" s="17"/>
      <c r="E43" s="17"/>
      <c r="F43" s="17"/>
      <c r="H43" s="12"/>
      <c r="I43" s="56"/>
      <c r="J43" s="13"/>
      <c r="K43" s="17"/>
      <c r="L43" s="17"/>
      <c r="M43" s="17"/>
      <c r="N43" s="17"/>
      <c r="P43" s="12"/>
      <c r="Q43" s="53"/>
      <c r="R43" s="13"/>
      <c r="S43" s="17"/>
      <c r="T43" s="17"/>
      <c r="U43" s="17"/>
      <c r="V43" s="17"/>
      <c r="X43" s="12"/>
      <c r="Y43" s="53"/>
      <c r="Z43" s="13"/>
      <c r="AA43" s="17"/>
      <c r="AB43" s="17"/>
      <c r="AC43" s="17"/>
      <c r="AD43" s="17"/>
      <c r="AF43" s="53"/>
    </row>
    <row r="44" spans="1:32" ht="16.5" thickBot="1" x14ac:dyDescent="0.3">
      <c r="A44" s="15" t="s">
        <v>35</v>
      </c>
      <c r="B44" s="44">
        <f>SUM(B38,B36,B30,B22,B16,B11)</f>
        <v>1725687</v>
      </c>
      <c r="C44" s="20">
        <f>SUM(C38,C36,C30,C22,C16,C11)</f>
        <v>290</v>
      </c>
      <c r="D44" s="21">
        <f>SUM(D38,D36,D30,D22,D16,D11)</f>
        <v>129</v>
      </c>
      <c r="E44" s="20">
        <f>SUM(E38,E36,E30,E22,E16,E11)</f>
        <v>291</v>
      </c>
      <c r="F44" s="21">
        <f>SUM(F38,F36,F30,F22,F16,F11)</f>
        <v>128</v>
      </c>
      <c r="H44" s="15" t="s">
        <v>35</v>
      </c>
      <c r="I44" s="67">
        <f>SUM(I42, I40, I38,I36,I30,I22,I16, I12)</f>
        <v>2141834</v>
      </c>
      <c r="J44" s="16">
        <f>SUM(J42, J40, J38,J36,J30,J22,J16, J12)</f>
        <v>205234</v>
      </c>
      <c r="K44" s="45">
        <f>SUM(K42,K40,K38,K36,K30,K22,K16, K12)</f>
        <v>293</v>
      </c>
      <c r="L44" s="45">
        <f t="shared" ref="L44:N44" si="2">SUM(L42, L40, L38,L36,L30,L22,L16, L12)</f>
        <v>145</v>
      </c>
      <c r="M44" s="45">
        <f t="shared" si="2"/>
        <v>294</v>
      </c>
      <c r="N44" s="45">
        <f t="shared" si="2"/>
        <v>147</v>
      </c>
      <c r="P44" s="15" t="s">
        <v>35</v>
      </c>
      <c r="Q44" s="67">
        <f>SUM(Q42, Q40, Q38,Q36,Q30,Q22,Q16, Q12)</f>
        <v>2197936</v>
      </c>
      <c r="R44" s="16">
        <f>SUM(R42, R40, R38,R36,R30,R22,R16, R12)</f>
        <v>199969</v>
      </c>
      <c r="S44" s="45">
        <f>SUM(S42,S40,S38,S36,S30,S22,S16, S12)</f>
        <v>304</v>
      </c>
      <c r="T44" s="45">
        <f t="shared" ref="T44:V44" si="3">SUM(T42, T40, T38,T36,T30,T22,T16, T12)</f>
        <v>159</v>
      </c>
      <c r="U44" s="45">
        <f t="shared" si="3"/>
        <v>306</v>
      </c>
      <c r="V44" s="45">
        <f t="shared" si="3"/>
        <v>151</v>
      </c>
      <c r="X44" s="15" t="s">
        <v>35</v>
      </c>
      <c r="Y44" s="67">
        <f>SUM(Y42, Y40, Y38,Y36,Y30,Y22,Y16, Y12)</f>
        <v>2214674.5</v>
      </c>
      <c r="Z44" s="16">
        <f>SUM(Z42, Z40, Z38,Z36,Z30,Z22,Z16, Z12)</f>
        <v>205320</v>
      </c>
      <c r="AA44" s="45">
        <f>SUM(AA42,AA40,AA38,AA36,AA30,AA22,AA16, AA12)</f>
        <v>305</v>
      </c>
      <c r="AB44" s="45">
        <f t="shared" ref="AB44:AD44" si="4">SUM(AB42, AB40, AB38,AB36,AB30,AB22,AB16, AB12)</f>
        <v>175</v>
      </c>
      <c r="AC44" s="45">
        <f t="shared" si="4"/>
        <v>301</v>
      </c>
      <c r="AD44" s="45">
        <f t="shared" si="4"/>
        <v>169</v>
      </c>
      <c r="AF44" s="73">
        <f>SUM(AF42, AF40, AF38,AF36,AF30,AF22,AF16, AF12)</f>
        <v>2184814.8333333335</v>
      </c>
    </row>
    <row r="45" spans="1:32" ht="16.5" thickBot="1" x14ac:dyDescent="0.3">
      <c r="A45" s="18"/>
      <c r="B45" s="74"/>
      <c r="C45" s="18"/>
      <c r="D45" s="18"/>
      <c r="E45" s="18"/>
      <c r="F45" s="18"/>
      <c r="H45" s="75" t="s">
        <v>61</v>
      </c>
      <c r="I45" s="56">
        <v>1903999</v>
      </c>
      <c r="J45" s="19"/>
      <c r="K45" s="19"/>
      <c r="L45" s="19"/>
      <c r="M45" s="19"/>
      <c r="N45" s="19"/>
      <c r="P45" s="75" t="s">
        <v>61</v>
      </c>
      <c r="Q45" s="56">
        <v>1964824</v>
      </c>
      <c r="R45" s="19"/>
      <c r="S45" s="19"/>
      <c r="T45" s="19"/>
      <c r="U45" s="19"/>
      <c r="V45" s="19"/>
      <c r="X45" s="75" t="s">
        <v>61</v>
      </c>
      <c r="Y45" s="56">
        <v>1924824</v>
      </c>
      <c r="Z45" s="19"/>
      <c r="AA45" s="19"/>
      <c r="AB45" s="19"/>
      <c r="AC45" s="19"/>
      <c r="AD45" s="19"/>
      <c r="AF45" s="56"/>
    </row>
    <row r="46" spans="1:32" ht="16.5" thickBot="1" x14ac:dyDescent="0.3">
      <c r="A46" s="18"/>
      <c r="B46" s="74"/>
      <c r="C46" s="18"/>
      <c r="D46" s="18"/>
      <c r="E46" s="18"/>
      <c r="F46" s="18"/>
      <c r="H46" s="75" t="s">
        <v>62</v>
      </c>
      <c r="I46" s="56">
        <f>I45-I44</f>
        <v>-237835</v>
      </c>
      <c r="J46" s="19"/>
      <c r="K46" s="19"/>
      <c r="L46" s="19"/>
      <c r="M46" s="19"/>
      <c r="N46" s="19"/>
      <c r="P46" s="75" t="s">
        <v>62</v>
      </c>
      <c r="Q46" s="56">
        <f>Q45-Q44</f>
        <v>-233112</v>
      </c>
      <c r="R46" s="19"/>
      <c r="S46" s="19"/>
      <c r="T46" s="19"/>
      <c r="U46" s="19"/>
      <c r="V46" s="19"/>
      <c r="X46" s="75" t="s">
        <v>62</v>
      </c>
      <c r="Y46" s="56">
        <f>Y45-Y44</f>
        <v>-289850.5</v>
      </c>
      <c r="Z46" s="19"/>
      <c r="AA46" s="19"/>
      <c r="AB46" s="19"/>
      <c r="AC46" s="19"/>
      <c r="AD46" s="19"/>
      <c r="AF46" s="76">
        <f t="shared" ref="AF46" si="5">AVERAGE(Y46,Q46,I46)</f>
        <v>-253599.16666666666</v>
      </c>
    </row>
    <row r="47" spans="1:32" ht="15.75" x14ac:dyDescent="0.25">
      <c r="A47" s="18"/>
      <c r="B47" s="74"/>
      <c r="C47" s="18"/>
      <c r="D47" s="18"/>
      <c r="E47" s="18"/>
      <c r="F47" s="18"/>
      <c r="H47" s="18"/>
      <c r="I47" s="56"/>
      <c r="J47" s="19"/>
      <c r="K47" s="19"/>
      <c r="L47" s="19"/>
      <c r="M47" s="19"/>
      <c r="N47" s="19"/>
      <c r="P47" s="18"/>
      <c r="Q47" s="56"/>
      <c r="R47" s="19"/>
      <c r="S47" s="19"/>
      <c r="T47" s="19"/>
      <c r="U47" s="19"/>
      <c r="V47" s="19"/>
      <c r="X47" s="18"/>
      <c r="Y47" s="56"/>
      <c r="Z47" s="19"/>
      <c r="AA47" s="19"/>
      <c r="AB47" s="19"/>
      <c r="AC47" s="19"/>
      <c r="AD47" s="19"/>
      <c r="AF47" s="56"/>
    </row>
    <row r="48" spans="1:32" ht="15.75" x14ac:dyDescent="0.25">
      <c r="H48" s="9" t="s">
        <v>45</v>
      </c>
      <c r="J48" s="19"/>
      <c r="R48" s="19"/>
      <c r="S48" s="18"/>
      <c r="T48" s="18"/>
      <c r="U48" s="17"/>
      <c r="V48" s="17"/>
      <c r="X48" s="10" t="s">
        <v>55</v>
      </c>
      <c r="Y48" s="56"/>
      <c r="Z48" s="19"/>
      <c r="AA48" s="17"/>
      <c r="AB48" s="17"/>
      <c r="AC48" s="17"/>
      <c r="AD48" s="17"/>
    </row>
    <row r="49" spans="1:26" x14ac:dyDescent="0.25">
      <c r="A49" t="s">
        <v>44</v>
      </c>
      <c r="H49" s="9" t="s">
        <v>47</v>
      </c>
      <c r="J49" s="60"/>
      <c r="K49" s="9"/>
      <c r="L49" s="9"/>
      <c r="R49" s="60"/>
      <c r="Y49" s="57"/>
      <c r="Z49" s="60"/>
    </row>
    <row r="50" spans="1:26" x14ac:dyDescent="0.25">
      <c r="A50" t="s">
        <v>46</v>
      </c>
      <c r="K50" s="9"/>
      <c r="L50" s="9"/>
    </row>
    <row r="51" spans="1:26" x14ac:dyDescent="0.25">
      <c r="H51" s="10" t="s">
        <v>54</v>
      </c>
      <c r="P51" s="10" t="s">
        <v>54</v>
      </c>
      <c r="X51" s="10" t="s">
        <v>54</v>
      </c>
    </row>
  </sheetData>
  <mergeCells count="32">
    <mergeCell ref="A2:B2"/>
    <mergeCell ref="A3:B3"/>
    <mergeCell ref="H2:I2"/>
    <mergeCell ref="H3:I3"/>
    <mergeCell ref="P2:Q2"/>
    <mergeCell ref="P3:Q3"/>
    <mergeCell ref="K1:L1"/>
    <mergeCell ref="K2:K4"/>
    <mergeCell ref="L2:L4"/>
    <mergeCell ref="C1:D1"/>
    <mergeCell ref="C2:C4"/>
    <mergeCell ref="D2:D4"/>
    <mergeCell ref="E2:E4"/>
    <mergeCell ref="F2:F4"/>
    <mergeCell ref="E1:F1"/>
    <mergeCell ref="M1:N1"/>
    <mergeCell ref="M2:M4"/>
    <mergeCell ref="N2:N4"/>
    <mergeCell ref="S1:T1"/>
    <mergeCell ref="S2:S4"/>
    <mergeCell ref="T2:T4"/>
    <mergeCell ref="AD2:AD4"/>
    <mergeCell ref="X2:Z2"/>
    <mergeCell ref="X3:Z3"/>
    <mergeCell ref="U1:V1"/>
    <mergeCell ref="U2:U4"/>
    <mergeCell ref="V2:V4"/>
    <mergeCell ref="AA1:AB1"/>
    <mergeCell ref="AA2:AA4"/>
    <mergeCell ref="AB2:AB4"/>
    <mergeCell ref="AC2:AC4"/>
    <mergeCell ref="AC1:AD1"/>
  </mergeCells>
  <pageMargins left="0.45" right="0.45" top="0.75" bottom="0.75" header="0.3" footer="0.3"/>
  <pageSetup scale="5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50"/>
  <sheetViews>
    <sheetView tabSelected="1" topLeftCell="H1" workbookViewId="0">
      <selection activeCell="X3" sqref="X3:Z3"/>
    </sheetView>
  </sheetViews>
  <sheetFormatPr defaultRowHeight="15" x14ac:dyDescent="0.25"/>
  <cols>
    <col min="1" max="1" width="30.7109375" hidden="1" customWidth="1"/>
    <col min="2" max="2" width="10.85546875" hidden="1" customWidth="1"/>
    <col min="3" max="6" width="5" hidden="1" customWidth="1"/>
    <col min="7" max="7" width="3.85546875" hidden="1" customWidth="1"/>
    <col min="8" max="8" width="33.28515625" customWidth="1"/>
    <col min="9" max="9" width="11.28515625" style="48" bestFit="1" customWidth="1"/>
    <col min="10" max="10" width="8.42578125" style="58" customWidth="1"/>
    <col min="11" max="11" width="4.140625" style="41" customWidth="1"/>
    <col min="12" max="13" width="4.7109375" style="41" customWidth="1"/>
    <col min="14" max="14" width="5.5703125" style="41" customWidth="1"/>
    <col min="15" max="15" width="7.28515625" customWidth="1"/>
    <col min="16" max="16" width="33.140625" customWidth="1"/>
    <col min="17" max="17" width="11.7109375" style="48" customWidth="1"/>
    <col min="18" max="18" width="8.42578125" style="58" bestFit="1" customWidth="1"/>
    <col min="19" max="19" width="5.28515625" style="41" customWidth="1"/>
    <col min="20" max="20" width="4.7109375" style="41" customWidth="1"/>
    <col min="21" max="22" width="5" style="46" bestFit="1" customWidth="1"/>
    <col min="23" max="23" width="6.85546875" customWidth="1"/>
    <col min="24" max="24" width="32.85546875" customWidth="1"/>
    <col min="25" max="25" width="11.28515625" style="48" bestFit="1" customWidth="1"/>
    <col min="26" max="26" width="8.42578125" style="58" bestFit="1" customWidth="1"/>
    <col min="27" max="28" width="4.42578125" bestFit="1" customWidth="1"/>
    <col min="29" max="29" width="4.85546875" customWidth="1"/>
    <col min="30" max="30" width="4.7109375" customWidth="1"/>
    <col min="31" max="31" width="2.85546875" customWidth="1"/>
    <col min="32" max="32" width="12" customWidth="1"/>
  </cols>
  <sheetData>
    <row r="1" spans="1:33" x14ac:dyDescent="0.25">
      <c r="C1" s="89" t="s">
        <v>37</v>
      </c>
      <c r="D1" s="90"/>
      <c r="E1" s="89" t="s">
        <v>40</v>
      </c>
      <c r="F1" s="90"/>
      <c r="K1" s="89" t="s">
        <v>41</v>
      </c>
      <c r="L1" s="90"/>
      <c r="M1" s="89" t="s">
        <v>48</v>
      </c>
      <c r="N1" s="90"/>
      <c r="S1" s="89" t="s">
        <v>49</v>
      </c>
      <c r="T1" s="90"/>
      <c r="U1" s="89" t="s">
        <v>50</v>
      </c>
      <c r="V1" s="90"/>
      <c r="AA1" s="89" t="s">
        <v>51</v>
      </c>
      <c r="AB1" s="90"/>
      <c r="AC1" s="89" t="s">
        <v>52</v>
      </c>
      <c r="AD1" s="90"/>
    </row>
    <row r="2" spans="1:33" ht="15.75" customHeight="1" x14ac:dyDescent="0.3">
      <c r="A2" s="82" t="s">
        <v>31</v>
      </c>
      <c r="B2" s="82"/>
      <c r="C2" s="91" t="s">
        <v>39</v>
      </c>
      <c r="D2" s="83" t="s">
        <v>38</v>
      </c>
      <c r="E2" s="91" t="s">
        <v>39</v>
      </c>
      <c r="F2" s="83" t="s">
        <v>38</v>
      </c>
      <c r="H2" s="85" t="s">
        <v>30</v>
      </c>
      <c r="I2" s="85"/>
      <c r="J2" s="70"/>
      <c r="K2" s="92" t="s">
        <v>39</v>
      </c>
      <c r="L2" s="83" t="s">
        <v>38</v>
      </c>
      <c r="M2" s="91" t="s">
        <v>39</v>
      </c>
      <c r="N2" s="83" t="s">
        <v>38</v>
      </c>
      <c r="P2" s="85" t="s">
        <v>29</v>
      </c>
      <c r="Q2" s="85"/>
      <c r="R2" s="70"/>
      <c r="S2" s="91" t="s">
        <v>39</v>
      </c>
      <c r="T2" s="83" t="s">
        <v>38</v>
      </c>
      <c r="U2" s="91" t="s">
        <v>39</v>
      </c>
      <c r="V2" s="83" t="s">
        <v>38</v>
      </c>
      <c r="X2" s="85" t="s">
        <v>64</v>
      </c>
      <c r="Y2" s="85"/>
      <c r="Z2" s="86"/>
      <c r="AA2" s="91" t="s">
        <v>39</v>
      </c>
      <c r="AB2" s="83" t="s">
        <v>38</v>
      </c>
      <c r="AC2" s="91" t="s">
        <v>39</v>
      </c>
      <c r="AD2" s="83" t="s">
        <v>38</v>
      </c>
    </row>
    <row r="3" spans="1:33" ht="15.75" customHeight="1" x14ac:dyDescent="0.25">
      <c r="A3" s="82" t="s">
        <v>32</v>
      </c>
      <c r="B3" s="82"/>
      <c r="C3" s="91"/>
      <c r="D3" s="83"/>
      <c r="E3" s="91"/>
      <c r="F3" s="83"/>
      <c r="H3" s="82" t="s">
        <v>32</v>
      </c>
      <c r="I3" s="82"/>
      <c r="J3" s="69"/>
      <c r="K3" s="93"/>
      <c r="L3" s="83"/>
      <c r="M3" s="91"/>
      <c r="N3" s="83"/>
      <c r="P3" s="82" t="s">
        <v>32</v>
      </c>
      <c r="Q3" s="82"/>
      <c r="R3" s="69"/>
      <c r="S3" s="91"/>
      <c r="T3" s="83"/>
      <c r="U3" s="91"/>
      <c r="V3" s="83"/>
      <c r="X3" s="87" t="s">
        <v>32</v>
      </c>
      <c r="Y3" s="87"/>
      <c r="Z3" s="88"/>
      <c r="AA3" s="91"/>
      <c r="AB3" s="83"/>
      <c r="AC3" s="91"/>
      <c r="AD3" s="83"/>
      <c r="AF3" s="71" t="s">
        <v>56</v>
      </c>
    </row>
    <row r="4" spans="1:33" ht="15.75" thickBot="1" x14ac:dyDescent="0.3">
      <c r="A4" s="11" t="s">
        <v>33</v>
      </c>
      <c r="B4" s="22" t="s">
        <v>34</v>
      </c>
      <c r="C4" s="92"/>
      <c r="D4" s="84"/>
      <c r="E4" s="92"/>
      <c r="F4" s="84"/>
      <c r="H4" s="11" t="s">
        <v>33</v>
      </c>
      <c r="I4" s="61" t="s">
        <v>34</v>
      </c>
      <c r="J4" s="59" t="s">
        <v>53</v>
      </c>
      <c r="K4" s="94"/>
      <c r="L4" s="84"/>
      <c r="M4" s="92"/>
      <c r="N4" s="84"/>
      <c r="P4" s="11" t="s">
        <v>33</v>
      </c>
      <c r="Q4" s="61" t="s">
        <v>34</v>
      </c>
      <c r="R4" s="59" t="s">
        <v>53</v>
      </c>
      <c r="S4" s="92"/>
      <c r="T4" s="84"/>
      <c r="U4" s="92"/>
      <c r="V4" s="84"/>
      <c r="X4" s="11" t="s">
        <v>33</v>
      </c>
      <c r="Y4" s="49" t="s">
        <v>34</v>
      </c>
      <c r="Z4" s="68" t="s">
        <v>53</v>
      </c>
      <c r="AA4" s="92"/>
      <c r="AB4" s="84"/>
      <c r="AC4" s="92"/>
      <c r="AD4" s="84"/>
      <c r="AF4" s="72" t="s">
        <v>57</v>
      </c>
    </row>
    <row r="5" spans="1:33" x14ac:dyDescent="0.25">
      <c r="A5" s="1" t="s">
        <v>0</v>
      </c>
      <c r="B5" s="23">
        <v>33600</v>
      </c>
      <c r="C5" s="26">
        <v>7</v>
      </c>
      <c r="D5" s="27">
        <v>4</v>
      </c>
      <c r="E5" s="26">
        <v>7</v>
      </c>
      <c r="F5" s="27">
        <v>4</v>
      </c>
      <c r="H5" s="1" t="s">
        <v>0</v>
      </c>
      <c r="I5" s="62">
        <f>55119+4200</f>
        <v>59319</v>
      </c>
      <c r="J5" s="2">
        <v>4126</v>
      </c>
      <c r="K5" s="26">
        <v>7</v>
      </c>
      <c r="L5" s="27">
        <v>5</v>
      </c>
      <c r="M5" s="26">
        <v>7</v>
      </c>
      <c r="N5" s="27">
        <v>6</v>
      </c>
      <c r="P5" s="1" t="s">
        <v>0</v>
      </c>
      <c r="Q5" s="62">
        <f>52502+4200</f>
        <v>56702</v>
      </c>
      <c r="R5" s="2">
        <v>4757</v>
      </c>
      <c r="S5" s="26">
        <v>9</v>
      </c>
      <c r="T5" s="27">
        <v>7</v>
      </c>
      <c r="U5" s="26">
        <v>9</v>
      </c>
      <c r="V5" s="27">
        <v>6</v>
      </c>
      <c r="X5" s="1" t="s">
        <v>0</v>
      </c>
      <c r="Y5" s="50">
        <f>55898+2100</f>
        <v>57998</v>
      </c>
      <c r="Z5" s="23">
        <v>5142</v>
      </c>
      <c r="AA5" s="26">
        <v>11</v>
      </c>
      <c r="AB5" s="27">
        <v>5</v>
      </c>
      <c r="AC5" s="26">
        <v>10</v>
      </c>
      <c r="AD5" s="27">
        <v>4</v>
      </c>
      <c r="AF5" s="50">
        <f>AVERAGE(Y5,Q5,I5)</f>
        <v>58006.333333333336</v>
      </c>
    </row>
    <row r="6" spans="1:33" x14ac:dyDescent="0.25">
      <c r="A6" s="1" t="s">
        <v>1</v>
      </c>
      <c r="B6" s="23">
        <v>124950</v>
      </c>
      <c r="C6" s="28">
        <v>17</v>
      </c>
      <c r="D6" s="29">
        <v>8</v>
      </c>
      <c r="E6" s="28">
        <v>17</v>
      </c>
      <c r="F6" s="29">
        <v>10</v>
      </c>
      <c r="H6" s="1" t="s">
        <v>1</v>
      </c>
      <c r="I6" s="62">
        <f>159950+29400</f>
        <v>189350</v>
      </c>
      <c r="J6" s="2">
        <v>21967</v>
      </c>
      <c r="K6" s="28">
        <v>18</v>
      </c>
      <c r="L6" s="29">
        <v>14</v>
      </c>
      <c r="M6" s="28">
        <v>18</v>
      </c>
      <c r="N6" s="29">
        <v>15</v>
      </c>
      <c r="P6" s="1" t="s">
        <v>1</v>
      </c>
      <c r="Q6" s="62">
        <f>172950+31500</f>
        <v>204450</v>
      </c>
      <c r="R6" s="2">
        <v>23085</v>
      </c>
      <c r="S6" s="28">
        <v>19</v>
      </c>
      <c r="T6" s="29">
        <v>18</v>
      </c>
      <c r="U6" s="28">
        <v>21</v>
      </c>
      <c r="V6" s="29">
        <v>16</v>
      </c>
      <c r="X6" s="1" t="s">
        <v>1</v>
      </c>
      <c r="Y6" s="50">
        <f>190050+33600</f>
        <v>223650</v>
      </c>
      <c r="Z6" s="23">
        <v>23040</v>
      </c>
      <c r="AA6" s="28">
        <v>20</v>
      </c>
      <c r="AB6" s="29">
        <v>19</v>
      </c>
      <c r="AC6" s="28">
        <v>20</v>
      </c>
      <c r="AD6" s="29">
        <v>19</v>
      </c>
      <c r="AF6" s="50">
        <f t="shared" ref="AF6:AF40" si="0">AVERAGE(Y6,Q6,I6)</f>
        <v>205816.66666666666</v>
      </c>
    </row>
    <row r="7" spans="1:33" x14ac:dyDescent="0.25">
      <c r="A7" s="1" t="s">
        <v>2</v>
      </c>
      <c r="B7" s="23">
        <v>112842</v>
      </c>
      <c r="C7" s="28">
        <v>13</v>
      </c>
      <c r="D7" s="29">
        <v>4</v>
      </c>
      <c r="E7" s="28">
        <v>13</v>
      </c>
      <c r="F7" s="29">
        <v>4</v>
      </c>
      <c r="H7" s="1" t="s">
        <v>2</v>
      </c>
      <c r="I7" s="62">
        <f>118300+4200</f>
        <v>122500</v>
      </c>
      <c r="J7" s="2">
        <v>10336</v>
      </c>
      <c r="K7" s="28">
        <v>13</v>
      </c>
      <c r="L7" s="29">
        <v>6</v>
      </c>
      <c r="M7" s="28">
        <v>13</v>
      </c>
      <c r="N7" s="29">
        <v>8</v>
      </c>
      <c r="P7" s="1" t="s">
        <v>2</v>
      </c>
      <c r="Q7" s="62">
        <f>142600+2100</f>
        <v>144700</v>
      </c>
      <c r="R7" s="2">
        <v>9503</v>
      </c>
      <c r="S7" s="28">
        <v>13</v>
      </c>
      <c r="T7" s="29">
        <v>8</v>
      </c>
      <c r="U7" s="28">
        <v>13</v>
      </c>
      <c r="V7" s="29">
        <v>9</v>
      </c>
      <c r="X7" s="1" t="s">
        <v>2</v>
      </c>
      <c r="Y7" s="50">
        <v>154300</v>
      </c>
      <c r="Z7" s="23">
        <v>8837</v>
      </c>
      <c r="AA7" s="28">
        <v>13</v>
      </c>
      <c r="AB7" s="29">
        <v>10</v>
      </c>
      <c r="AC7" s="28">
        <v>13</v>
      </c>
      <c r="AD7" s="29">
        <v>10</v>
      </c>
      <c r="AF7" s="50">
        <f t="shared" si="0"/>
        <v>140500</v>
      </c>
    </row>
    <row r="8" spans="1:33" x14ac:dyDescent="0.25">
      <c r="A8" s="3" t="s">
        <v>3</v>
      </c>
      <c r="B8" s="23">
        <v>358050</v>
      </c>
      <c r="C8" s="28">
        <v>28</v>
      </c>
      <c r="D8" s="29">
        <v>26</v>
      </c>
      <c r="E8" s="28">
        <v>28</v>
      </c>
      <c r="F8" s="29">
        <v>28</v>
      </c>
      <c r="H8" s="3" t="s">
        <v>3</v>
      </c>
      <c r="I8" s="62">
        <f>383950+39661</f>
        <v>423611</v>
      </c>
      <c r="J8" s="2">
        <v>27268</v>
      </c>
      <c r="K8" s="28">
        <v>26</v>
      </c>
      <c r="L8" s="29">
        <v>28</v>
      </c>
      <c r="M8" s="28">
        <v>25</v>
      </c>
      <c r="N8" s="29">
        <v>28</v>
      </c>
      <c r="P8" s="3" t="s">
        <v>3</v>
      </c>
      <c r="Q8" s="62">
        <f>349630+46900</f>
        <v>396530</v>
      </c>
      <c r="R8" s="2">
        <v>26454</v>
      </c>
      <c r="S8" s="28">
        <v>26</v>
      </c>
      <c r="T8" s="29">
        <v>30</v>
      </c>
      <c r="U8" s="28">
        <v>26</v>
      </c>
      <c r="V8" s="29">
        <v>33</v>
      </c>
      <c r="X8" s="3" t="s">
        <v>3</v>
      </c>
      <c r="Y8" s="50">
        <f>350000+39200</f>
        <v>389200</v>
      </c>
      <c r="Z8" s="23">
        <v>28231</v>
      </c>
      <c r="AA8" s="28">
        <v>25</v>
      </c>
      <c r="AB8" s="29">
        <v>36</v>
      </c>
      <c r="AC8" s="28">
        <v>25</v>
      </c>
      <c r="AD8" s="29">
        <v>35</v>
      </c>
      <c r="AF8" s="50">
        <f t="shared" si="0"/>
        <v>403113.66666666669</v>
      </c>
    </row>
    <row r="9" spans="1:33" x14ac:dyDescent="0.25">
      <c r="A9" s="3" t="s">
        <v>5</v>
      </c>
      <c r="B9" s="23">
        <v>92400</v>
      </c>
      <c r="C9" s="28">
        <v>17</v>
      </c>
      <c r="D9" s="29">
        <v>8</v>
      </c>
      <c r="E9" s="28">
        <v>17</v>
      </c>
      <c r="F9" s="29">
        <v>9</v>
      </c>
      <c r="H9" s="3" t="s">
        <v>4</v>
      </c>
      <c r="I9" s="62">
        <v>9800</v>
      </c>
      <c r="J9" s="2">
        <v>2820</v>
      </c>
      <c r="K9" s="28">
        <v>4</v>
      </c>
      <c r="L9" s="29">
        <v>0</v>
      </c>
      <c r="M9" s="28">
        <v>4</v>
      </c>
      <c r="N9" s="29">
        <v>0</v>
      </c>
      <c r="P9" s="3" t="s">
        <v>4</v>
      </c>
      <c r="Q9" s="62">
        <v>4200</v>
      </c>
      <c r="R9" s="2">
        <v>834</v>
      </c>
      <c r="S9" s="28">
        <v>4</v>
      </c>
      <c r="T9" s="29">
        <v>0</v>
      </c>
      <c r="U9" s="28">
        <v>4</v>
      </c>
      <c r="V9" s="29">
        <v>0</v>
      </c>
      <c r="X9" s="3" t="s">
        <v>4</v>
      </c>
      <c r="Y9" s="50">
        <v>4200</v>
      </c>
      <c r="Z9" s="23">
        <v>799</v>
      </c>
      <c r="AA9" s="28">
        <v>3</v>
      </c>
      <c r="AB9" s="29">
        <v>0</v>
      </c>
      <c r="AC9" s="28">
        <v>3</v>
      </c>
      <c r="AD9" s="29">
        <v>0</v>
      </c>
      <c r="AF9" s="50">
        <f t="shared" si="0"/>
        <v>6066.666666666667</v>
      </c>
    </row>
    <row r="10" spans="1:33" ht="15.75" thickBot="1" x14ac:dyDescent="0.3">
      <c r="A10" s="4" t="s">
        <v>6</v>
      </c>
      <c r="B10" s="24">
        <v>41984</v>
      </c>
      <c r="C10" s="30">
        <v>16</v>
      </c>
      <c r="D10" s="31">
        <v>4</v>
      </c>
      <c r="E10" s="30">
        <v>16</v>
      </c>
      <c r="F10" s="31">
        <v>3</v>
      </c>
      <c r="H10" s="3" t="s">
        <v>5</v>
      </c>
      <c r="I10" s="62">
        <f>99350+10500</f>
        <v>109850</v>
      </c>
      <c r="J10" s="2">
        <v>14735</v>
      </c>
      <c r="K10" s="28">
        <v>18</v>
      </c>
      <c r="L10" s="29">
        <v>7</v>
      </c>
      <c r="M10" s="28">
        <v>17</v>
      </c>
      <c r="N10" s="29">
        <v>9</v>
      </c>
      <c r="P10" s="3" t="s">
        <v>5</v>
      </c>
      <c r="Q10" s="62">
        <f>89300+12600</f>
        <v>101900</v>
      </c>
      <c r="R10" s="2">
        <v>13243</v>
      </c>
      <c r="S10" s="28">
        <v>17</v>
      </c>
      <c r="T10" s="29">
        <v>8</v>
      </c>
      <c r="U10" s="28">
        <v>17</v>
      </c>
      <c r="V10" s="29">
        <v>10</v>
      </c>
      <c r="X10" s="3" t="s">
        <v>5</v>
      </c>
      <c r="Y10" s="50">
        <f>84000+10500</f>
        <v>94500</v>
      </c>
      <c r="Z10" s="23">
        <v>13372</v>
      </c>
      <c r="AA10" s="28">
        <v>17</v>
      </c>
      <c r="AB10" s="29">
        <v>10</v>
      </c>
      <c r="AC10" s="28">
        <v>18</v>
      </c>
      <c r="AD10" s="29">
        <v>7</v>
      </c>
      <c r="AF10" s="50">
        <f t="shared" si="0"/>
        <v>102083.33333333333</v>
      </c>
    </row>
    <row r="11" spans="1:33" ht="16.5" thickTop="1" thickBot="1" x14ac:dyDescent="0.3">
      <c r="A11" s="6" t="s">
        <v>7</v>
      </c>
      <c r="B11" s="25">
        <v>763826</v>
      </c>
      <c r="C11" s="32">
        <v>98</v>
      </c>
      <c r="D11" s="33">
        <v>54</v>
      </c>
      <c r="E11" s="32">
        <v>98</v>
      </c>
      <c r="F11" s="33">
        <v>58</v>
      </c>
      <c r="H11" s="4" t="s">
        <v>6</v>
      </c>
      <c r="I11" s="63">
        <v>24913</v>
      </c>
      <c r="J11" s="5">
        <v>3705</v>
      </c>
      <c r="K11" s="30">
        <v>16</v>
      </c>
      <c r="L11" s="31">
        <v>3</v>
      </c>
      <c r="M11" s="30">
        <v>16</v>
      </c>
      <c r="N11" s="31">
        <v>4</v>
      </c>
      <c r="P11" s="4" t="s">
        <v>6</v>
      </c>
      <c r="Q11" s="63">
        <v>43153</v>
      </c>
      <c r="R11" s="5">
        <v>4107</v>
      </c>
      <c r="S11" s="30">
        <v>16</v>
      </c>
      <c r="T11" s="31">
        <v>5</v>
      </c>
      <c r="U11" s="30">
        <v>16</v>
      </c>
      <c r="V11" s="31">
        <v>4</v>
      </c>
      <c r="X11" s="4" t="s">
        <v>6</v>
      </c>
      <c r="Y11" s="51">
        <v>55711</v>
      </c>
      <c r="Z11" s="24">
        <v>4175</v>
      </c>
      <c r="AA11" s="30">
        <v>16</v>
      </c>
      <c r="AB11" s="31">
        <v>4</v>
      </c>
      <c r="AC11" s="30">
        <v>15</v>
      </c>
      <c r="AD11" s="31">
        <v>4</v>
      </c>
      <c r="AF11" s="51">
        <f t="shared" si="0"/>
        <v>41259</v>
      </c>
    </row>
    <row r="12" spans="1:33" ht="15.75" thickBot="1" x14ac:dyDescent="0.3">
      <c r="A12" s="12"/>
      <c r="B12" s="13"/>
      <c r="C12" s="17"/>
      <c r="D12" s="17"/>
      <c r="E12" s="17"/>
      <c r="F12" s="17"/>
      <c r="H12" s="6" t="s">
        <v>7</v>
      </c>
      <c r="I12" s="52">
        <f t="shared" ref="I12:N12" si="1">SUM(I5:I11)</f>
        <v>939343</v>
      </c>
      <c r="J12" s="7">
        <f t="shared" si="1"/>
        <v>84957</v>
      </c>
      <c r="K12" s="32">
        <f t="shared" si="1"/>
        <v>102</v>
      </c>
      <c r="L12" s="32">
        <f t="shared" si="1"/>
        <v>63</v>
      </c>
      <c r="M12" s="32">
        <f t="shared" si="1"/>
        <v>100</v>
      </c>
      <c r="N12" s="32">
        <f t="shared" si="1"/>
        <v>70</v>
      </c>
      <c r="P12" s="6" t="s">
        <v>7</v>
      </c>
      <c r="Q12" s="52">
        <f t="shared" ref="Q12:V12" si="2">SUM(Q5:Q11)</f>
        <v>951635</v>
      </c>
      <c r="R12" s="7">
        <f t="shared" si="2"/>
        <v>81983</v>
      </c>
      <c r="S12" s="32">
        <f t="shared" si="2"/>
        <v>104</v>
      </c>
      <c r="T12" s="32">
        <f t="shared" si="2"/>
        <v>76</v>
      </c>
      <c r="U12" s="32">
        <f t="shared" si="2"/>
        <v>106</v>
      </c>
      <c r="V12" s="32">
        <f t="shared" si="2"/>
        <v>78</v>
      </c>
      <c r="X12" s="6" t="s">
        <v>7</v>
      </c>
      <c r="Y12" s="52">
        <f t="shared" ref="Y12:AD12" si="3">SUM(Y5:Y11)</f>
        <v>979559</v>
      </c>
      <c r="Z12" s="25">
        <f t="shared" si="3"/>
        <v>83596</v>
      </c>
      <c r="AA12" s="32">
        <f t="shared" si="3"/>
        <v>105</v>
      </c>
      <c r="AB12" s="32">
        <f t="shared" si="3"/>
        <v>84</v>
      </c>
      <c r="AC12" s="32">
        <f t="shared" si="3"/>
        <v>104</v>
      </c>
      <c r="AD12" s="32">
        <f t="shared" si="3"/>
        <v>79</v>
      </c>
      <c r="AF12" s="52">
        <f t="shared" si="0"/>
        <v>956845.66666666663</v>
      </c>
      <c r="AG12" s="48"/>
    </row>
    <row r="13" spans="1:33" ht="15.75" thickBot="1" x14ac:dyDescent="0.3">
      <c r="A13" s="12"/>
      <c r="B13" s="13"/>
      <c r="C13" s="17"/>
      <c r="D13" s="17"/>
      <c r="E13" s="17"/>
      <c r="F13" s="17"/>
      <c r="H13" s="12"/>
      <c r="I13" s="53"/>
      <c r="J13" s="13"/>
      <c r="K13" s="17"/>
      <c r="L13" s="17"/>
      <c r="M13" s="17"/>
      <c r="N13" s="17"/>
      <c r="P13" s="12"/>
      <c r="Q13" s="53"/>
      <c r="R13" s="13"/>
      <c r="S13" s="17"/>
      <c r="T13" s="17"/>
      <c r="U13" s="17"/>
      <c r="V13" s="17"/>
      <c r="X13" s="12"/>
      <c r="Y13" s="53"/>
      <c r="Z13" s="13"/>
      <c r="AA13" s="17"/>
      <c r="AB13" s="17"/>
      <c r="AC13" s="17"/>
      <c r="AD13" s="17"/>
      <c r="AF13" s="53"/>
    </row>
    <row r="14" spans="1:33" x14ac:dyDescent="0.25">
      <c r="A14" s="3" t="s">
        <v>8</v>
      </c>
      <c r="B14" s="34">
        <v>25200</v>
      </c>
      <c r="C14" s="35">
        <v>12</v>
      </c>
      <c r="D14" s="36">
        <v>4</v>
      </c>
      <c r="E14" s="35">
        <v>12</v>
      </c>
      <c r="F14" s="36">
        <v>3</v>
      </c>
      <c r="H14" s="3" t="s">
        <v>8</v>
      </c>
      <c r="I14" s="65">
        <v>60500</v>
      </c>
      <c r="J14" s="14">
        <v>6912</v>
      </c>
      <c r="K14" s="35">
        <v>11</v>
      </c>
      <c r="L14" s="36">
        <v>4</v>
      </c>
      <c r="M14" s="35">
        <v>11</v>
      </c>
      <c r="N14" s="36">
        <v>5</v>
      </c>
      <c r="P14" s="3" t="s">
        <v>8</v>
      </c>
      <c r="Q14" s="65">
        <v>43900</v>
      </c>
      <c r="R14" s="14">
        <v>6654</v>
      </c>
      <c r="S14" s="35">
        <v>10</v>
      </c>
      <c r="T14" s="36">
        <v>4</v>
      </c>
      <c r="U14" s="35">
        <v>11</v>
      </c>
      <c r="V14" s="36">
        <v>5</v>
      </c>
      <c r="X14" s="3" t="s">
        <v>8</v>
      </c>
      <c r="Y14" s="54">
        <v>51250</v>
      </c>
      <c r="Z14" s="34">
        <v>7195</v>
      </c>
      <c r="AA14" s="35">
        <v>11</v>
      </c>
      <c r="AB14" s="36">
        <v>7</v>
      </c>
      <c r="AC14" s="35">
        <v>11</v>
      </c>
      <c r="AD14" s="36">
        <v>6</v>
      </c>
      <c r="AF14" s="54">
        <f t="shared" si="0"/>
        <v>51883.333333333336</v>
      </c>
    </row>
    <row r="15" spans="1:33" ht="15.75" thickBot="1" x14ac:dyDescent="0.3">
      <c r="A15" s="4" t="s">
        <v>9</v>
      </c>
      <c r="B15" s="24">
        <v>37800</v>
      </c>
      <c r="C15" s="37">
        <v>10</v>
      </c>
      <c r="D15" s="38">
        <v>3</v>
      </c>
      <c r="E15" s="37">
        <v>10</v>
      </c>
      <c r="F15" s="38">
        <v>2</v>
      </c>
      <c r="H15" s="4" t="s">
        <v>9</v>
      </c>
      <c r="I15" s="63">
        <v>67000</v>
      </c>
      <c r="J15" s="5">
        <v>8490</v>
      </c>
      <c r="K15" s="37">
        <v>9</v>
      </c>
      <c r="L15" s="38">
        <v>4</v>
      </c>
      <c r="M15" s="37">
        <v>9</v>
      </c>
      <c r="N15" s="38">
        <v>8</v>
      </c>
      <c r="P15" s="4" t="s">
        <v>9</v>
      </c>
      <c r="Q15" s="63">
        <v>81100</v>
      </c>
      <c r="R15" s="5">
        <v>8167</v>
      </c>
      <c r="S15" s="37">
        <v>9</v>
      </c>
      <c r="T15" s="38">
        <v>6</v>
      </c>
      <c r="U15" s="37">
        <v>9</v>
      </c>
      <c r="V15" s="38">
        <v>8</v>
      </c>
      <c r="X15" s="4" t="s">
        <v>9</v>
      </c>
      <c r="Y15" s="51">
        <v>95700</v>
      </c>
      <c r="Z15" s="24">
        <v>8474</v>
      </c>
      <c r="AA15" s="37">
        <v>8</v>
      </c>
      <c r="AB15" s="38">
        <v>9</v>
      </c>
      <c r="AC15" s="37">
        <v>8</v>
      </c>
      <c r="AD15" s="38">
        <v>10</v>
      </c>
      <c r="AF15" s="51">
        <f t="shared" si="0"/>
        <v>81266.666666666672</v>
      </c>
    </row>
    <row r="16" spans="1:33" ht="16.5" thickTop="1" thickBot="1" x14ac:dyDescent="0.3">
      <c r="A16" s="6" t="s">
        <v>10</v>
      </c>
      <c r="B16" s="25">
        <v>63000</v>
      </c>
      <c r="C16" s="32">
        <v>22</v>
      </c>
      <c r="D16" s="33">
        <v>7</v>
      </c>
      <c r="E16" s="32">
        <v>22</v>
      </c>
      <c r="F16" s="33">
        <v>5</v>
      </c>
      <c r="H16" s="6" t="s">
        <v>10</v>
      </c>
      <c r="I16" s="52">
        <f t="shared" ref="I16:N16" si="4">SUM(I14:I15)</f>
        <v>127500</v>
      </c>
      <c r="J16" s="7">
        <f t="shared" si="4"/>
        <v>15402</v>
      </c>
      <c r="K16" s="32">
        <f t="shared" si="4"/>
        <v>20</v>
      </c>
      <c r="L16" s="32">
        <f t="shared" si="4"/>
        <v>8</v>
      </c>
      <c r="M16" s="32">
        <f t="shared" si="4"/>
        <v>20</v>
      </c>
      <c r="N16" s="32">
        <f t="shared" si="4"/>
        <v>13</v>
      </c>
      <c r="P16" s="6" t="s">
        <v>10</v>
      </c>
      <c r="Q16" s="52">
        <f t="shared" ref="Q16:V16" si="5">SUM(Q14:Q15)</f>
        <v>125000</v>
      </c>
      <c r="R16" s="7">
        <f t="shared" si="5"/>
        <v>14821</v>
      </c>
      <c r="S16" s="32">
        <f t="shared" si="5"/>
        <v>19</v>
      </c>
      <c r="T16" s="32">
        <f t="shared" si="5"/>
        <v>10</v>
      </c>
      <c r="U16" s="32">
        <f t="shared" si="5"/>
        <v>20</v>
      </c>
      <c r="V16" s="32">
        <f t="shared" si="5"/>
        <v>13</v>
      </c>
      <c r="X16" s="6" t="s">
        <v>10</v>
      </c>
      <c r="Y16" s="52">
        <f t="shared" ref="Y16:AD16" si="6">SUM(Y14:Y15)</f>
        <v>146950</v>
      </c>
      <c r="Z16" s="25">
        <f t="shared" si="6"/>
        <v>15669</v>
      </c>
      <c r="AA16" s="32">
        <f t="shared" si="6"/>
        <v>19</v>
      </c>
      <c r="AB16" s="32">
        <f t="shared" si="6"/>
        <v>16</v>
      </c>
      <c r="AC16" s="32">
        <f t="shared" si="6"/>
        <v>19</v>
      </c>
      <c r="AD16" s="32">
        <f t="shared" si="6"/>
        <v>16</v>
      </c>
      <c r="AF16" s="52">
        <f t="shared" si="0"/>
        <v>133150</v>
      </c>
      <c r="AG16" s="48"/>
    </row>
    <row r="17" spans="1:33" ht="15.75" thickBot="1" x14ac:dyDescent="0.3">
      <c r="A17" s="12"/>
      <c r="B17" s="13"/>
      <c r="C17" s="17"/>
      <c r="D17" s="17"/>
      <c r="E17" s="17"/>
      <c r="F17" s="17"/>
      <c r="H17" s="12"/>
      <c r="I17" s="53"/>
      <c r="J17" s="13"/>
      <c r="K17" s="17"/>
      <c r="L17" s="17"/>
      <c r="M17" s="17"/>
      <c r="N17" s="17"/>
      <c r="P17" s="12"/>
      <c r="Q17" s="53"/>
      <c r="R17" s="13"/>
      <c r="S17" s="17"/>
      <c r="T17" s="17"/>
      <c r="U17" s="17"/>
      <c r="V17" s="17"/>
      <c r="X17" s="12"/>
      <c r="Y17" s="53"/>
      <c r="Z17" s="13"/>
      <c r="AA17" s="17"/>
      <c r="AB17" s="17"/>
      <c r="AC17" s="17"/>
      <c r="AD17" s="17"/>
      <c r="AF17" s="53"/>
    </row>
    <row r="18" spans="1:33" x14ac:dyDescent="0.25">
      <c r="A18" s="3" t="s">
        <v>11</v>
      </c>
      <c r="B18" s="34">
        <v>36200</v>
      </c>
      <c r="C18" s="35">
        <v>7</v>
      </c>
      <c r="D18" s="36">
        <v>4</v>
      </c>
      <c r="E18" s="35">
        <v>8</v>
      </c>
      <c r="F18" s="36">
        <v>2</v>
      </c>
      <c r="H18" s="3" t="s">
        <v>11</v>
      </c>
      <c r="I18" s="65">
        <v>44766</v>
      </c>
      <c r="J18" s="14">
        <v>1722</v>
      </c>
      <c r="K18" s="35">
        <v>9</v>
      </c>
      <c r="L18" s="36">
        <v>3</v>
      </c>
      <c r="M18" s="35">
        <v>9</v>
      </c>
      <c r="N18" s="36">
        <v>3</v>
      </c>
      <c r="P18" s="3" t="s">
        <v>11</v>
      </c>
      <c r="Q18" s="65">
        <v>41250</v>
      </c>
      <c r="R18" s="14">
        <v>1603</v>
      </c>
      <c r="S18" s="35">
        <v>9</v>
      </c>
      <c r="T18" s="36">
        <v>3</v>
      </c>
      <c r="U18" s="35">
        <v>9</v>
      </c>
      <c r="V18" s="36">
        <v>1</v>
      </c>
      <c r="X18" s="3" t="s">
        <v>11</v>
      </c>
      <c r="Y18" s="54">
        <v>50970</v>
      </c>
      <c r="Z18" s="34">
        <v>1839</v>
      </c>
      <c r="AA18" s="35">
        <v>6</v>
      </c>
      <c r="AB18" s="36">
        <v>5</v>
      </c>
      <c r="AC18" s="35">
        <v>6</v>
      </c>
      <c r="AD18" s="36">
        <v>5</v>
      </c>
      <c r="AF18" s="54">
        <f t="shared" si="0"/>
        <v>45662</v>
      </c>
    </row>
    <row r="19" spans="1:33" x14ac:dyDescent="0.25">
      <c r="A19" s="3" t="s">
        <v>42</v>
      </c>
      <c r="B19" s="23">
        <v>56000</v>
      </c>
      <c r="C19" s="26">
        <v>5</v>
      </c>
      <c r="D19" s="27">
        <v>2</v>
      </c>
      <c r="E19" s="26">
        <v>5</v>
      </c>
      <c r="F19" s="27">
        <v>2</v>
      </c>
      <c r="H19" s="3" t="s">
        <v>12</v>
      </c>
      <c r="I19" s="62">
        <v>71200</v>
      </c>
      <c r="J19" s="2">
        <v>4710</v>
      </c>
      <c r="K19" s="26">
        <v>5</v>
      </c>
      <c r="L19" s="27">
        <v>5</v>
      </c>
      <c r="M19" s="26">
        <v>5</v>
      </c>
      <c r="N19" s="27">
        <v>2</v>
      </c>
      <c r="P19" s="3" t="s">
        <v>12</v>
      </c>
      <c r="Q19" s="62">
        <v>57400</v>
      </c>
      <c r="R19" s="2">
        <v>4679</v>
      </c>
      <c r="S19" s="26">
        <v>5</v>
      </c>
      <c r="T19" s="27">
        <v>4</v>
      </c>
      <c r="U19" s="26">
        <v>5</v>
      </c>
      <c r="V19" s="27">
        <v>2</v>
      </c>
      <c r="X19" s="3" t="s">
        <v>12</v>
      </c>
      <c r="Y19" s="50">
        <v>58900</v>
      </c>
      <c r="Z19" s="23">
        <v>4772</v>
      </c>
      <c r="AA19" s="26">
        <v>5</v>
      </c>
      <c r="AB19" s="27">
        <v>3</v>
      </c>
      <c r="AC19" s="26">
        <v>5</v>
      </c>
      <c r="AD19" s="27">
        <v>3</v>
      </c>
      <c r="AF19" s="50">
        <f t="shared" si="0"/>
        <v>62500</v>
      </c>
    </row>
    <row r="20" spans="1:33" x14ac:dyDescent="0.25">
      <c r="A20" s="3" t="s">
        <v>13</v>
      </c>
      <c r="B20" s="23">
        <v>95830</v>
      </c>
      <c r="C20" s="26">
        <v>18</v>
      </c>
      <c r="D20" s="27">
        <v>8</v>
      </c>
      <c r="E20" s="26">
        <v>18</v>
      </c>
      <c r="F20" s="27">
        <v>8</v>
      </c>
      <c r="H20" s="3" t="s">
        <v>13</v>
      </c>
      <c r="I20" s="62">
        <f>120710+14700</f>
        <v>135410</v>
      </c>
      <c r="J20" s="2">
        <v>10050</v>
      </c>
      <c r="K20" s="26">
        <v>15</v>
      </c>
      <c r="L20" s="27">
        <v>11</v>
      </c>
      <c r="M20" s="26">
        <v>17</v>
      </c>
      <c r="N20" s="27">
        <v>9</v>
      </c>
      <c r="P20" s="3" t="s">
        <v>13</v>
      </c>
      <c r="Q20" s="62">
        <f>134525+8400</f>
        <v>142925</v>
      </c>
      <c r="R20" s="2">
        <v>9563</v>
      </c>
      <c r="S20" s="26">
        <v>16</v>
      </c>
      <c r="T20" s="27">
        <v>11</v>
      </c>
      <c r="U20" s="26">
        <v>16</v>
      </c>
      <c r="V20" s="27">
        <v>9</v>
      </c>
      <c r="X20" s="3" t="s">
        <v>13</v>
      </c>
      <c r="Y20" s="50">
        <f>118330+6300</f>
        <v>124630</v>
      </c>
      <c r="Z20" s="23">
        <v>9354</v>
      </c>
      <c r="AA20" s="26">
        <v>15</v>
      </c>
      <c r="AB20" s="27">
        <v>11</v>
      </c>
      <c r="AC20" s="26">
        <v>15</v>
      </c>
      <c r="AD20" s="27">
        <v>10</v>
      </c>
      <c r="AF20" s="50">
        <f t="shared" si="0"/>
        <v>134321.66666666666</v>
      </c>
    </row>
    <row r="21" spans="1:33" ht="15.75" thickBot="1" x14ac:dyDescent="0.3">
      <c r="A21" s="4" t="s">
        <v>14</v>
      </c>
      <c r="B21" s="24">
        <v>55650</v>
      </c>
      <c r="C21" s="37">
        <v>10</v>
      </c>
      <c r="D21" s="38">
        <v>5</v>
      </c>
      <c r="E21" s="37">
        <v>10</v>
      </c>
      <c r="F21" s="38">
        <v>5</v>
      </c>
      <c r="H21" s="4" t="s">
        <v>14</v>
      </c>
      <c r="I21" s="63">
        <v>95550</v>
      </c>
      <c r="J21" s="5">
        <v>8299</v>
      </c>
      <c r="K21" s="37">
        <v>8</v>
      </c>
      <c r="L21" s="38">
        <v>7</v>
      </c>
      <c r="M21" s="37">
        <v>8</v>
      </c>
      <c r="N21" s="38">
        <v>6</v>
      </c>
      <c r="P21" s="4" t="s">
        <v>14</v>
      </c>
      <c r="Q21" s="63">
        <v>86800</v>
      </c>
      <c r="R21" s="5">
        <v>8204</v>
      </c>
      <c r="S21" s="37">
        <v>9</v>
      </c>
      <c r="T21" s="38">
        <v>8</v>
      </c>
      <c r="U21" s="37">
        <v>9</v>
      </c>
      <c r="V21" s="38">
        <v>7</v>
      </c>
      <c r="X21" s="4" t="s">
        <v>14</v>
      </c>
      <c r="Y21" s="51">
        <v>88180</v>
      </c>
      <c r="Z21" s="24">
        <v>7675</v>
      </c>
      <c r="AA21" s="37">
        <v>10</v>
      </c>
      <c r="AB21" s="38">
        <v>7</v>
      </c>
      <c r="AC21" s="37">
        <v>10</v>
      </c>
      <c r="AD21" s="38">
        <v>7</v>
      </c>
      <c r="AF21" s="51">
        <f t="shared" si="0"/>
        <v>90176.666666666672</v>
      </c>
    </row>
    <row r="22" spans="1:33" ht="16.5" thickTop="1" thickBot="1" x14ac:dyDescent="0.3">
      <c r="A22" s="6" t="s">
        <v>43</v>
      </c>
      <c r="B22" s="25">
        <v>243680</v>
      </c>
      <c r="C22" s="32">
        <v>40</v>
      </c>
      <c r="D22" s="33">
        <v>19</v>
      </c>
      <c r="E22" s="32">
        <v>41</v>
      </c>
      <c r="F22" s="33">
        <v>17</v>
      </c>
      <c r="H22" s="6" t="s">
        <v>43</v>
      </c>
      <c r="I22" s="52">
        <f t="shared" ref="I22:N22" si="7">SUM(I18:I21)</f>
        <v>346926</v>
      </c>
      <c r="J22" s="7">
        <f t="shared" si="7"/>
        <v>24781</v>
      </c>
      <c r="K22" s="32">
        <f t="shared" si="7"/>
        <v>37</v>
      </c>
      <c r="L22" s="32">
        <f t="shared" si="7"/>
        <v>26</v>
      </c>
      <c r="M22" s="32">
        <f t="shared" si="7"/>
        <v>39</v>
      </c>
      <c r="N22" s="32">
        <f t="shared" si="7"/>
        <v>20</v>
      </c>
      <c r="P22" s="6" t="s">
        <v>15</v>
      </c>
      <c r="Q22" s="52">
        <f t="shared" ref="Q22:V22" si="8">SUM(Q18:Q21)</f>
        <v>328375</v>
      </c>
      <c r="R22" s="7">
        <f t="shared" si="8"/>
        <v>24049</v>
      </c>
      <c r="S22" s="32">
        <f t="shared" si="8"/>
        <v>39</v>
      </c>
      <c r="T22" s="32">
        <f t="shared" si="8"/>
        <v>26</v>
      </c>
      <c r="U22" s="32">
        <f t="shared" si="8"/>
        <v>39</v>
      </c>
      <c r="V22" s="32">
        <f t="shared" si="8"/>
        <v>19</v>
      </c>
      <c r="X22" s="6" t="s">
        <v>15</v>
      </c>
      <c r="Y22" s="52">
        <f t="shared" ref="Y22:AD22" si="9">SUM(Y18:Y21)</f>
        <v>322680</v>
      </c>
      <c r="Z22" s="25">
        <f t="shared" si="9"/>
        <v>23640</v>
      </c>
      <c r="AA22" s="32">
        <f t="shared" si="9"/>
        <v>36</v>
      </c>
      <c r="AB22" s="32">
        <f t="shared" si="9"/>
        <v>26</v>
      </c>
      <c r="AC22" s="32">
        <f t="shared" si="9"/>
        <v>36</v>
      </c>
      <c r="AD22" s="32">
        <f t="shared" si="9"/>
        <v>25</v>
      </c>
      <c r="AF22" s="52">
        <f t="shared" si="0"/>
        <v>332660.33333333331</v>
      </c>
      <c r="AG22" s="48"/>
    </row>
    <row r="23" spans="1:33" ht="15.75" thickBot="1" x14ac:dyDescent="0.3">
      <c r="A23" s="12"/>
      <c r="B23" s="13"/>
      <c r="C23" s="17"/>
      <c r="D23" s="17"/>
      <c r="E23" s="17"/>
      <c r="F23" s="17"/>
      <c r="H23" s="12"/>
      <c r="I23" s="53"/>
      <c r="J23" s="13"/>
      <c r="K23" s="17"/>
      <c r="L23" s="17"/>
      <c r="M23" s="17"/>
      <c r="N23" s="17"/>
      <c r="P23" s="12"/>
      <c r="Q23" s="53"/>
      <c r="R23" s="13"/>
      <c r="S23" s="17"/>
      <c r="T23" s="17"/>
      <c r="U23" s="17"/>
      <c r="V23" s="17"/>
      <c r="X23" s="12"/>
      <c r="Y23" s="53"/>
      <c r="Z23" s="13"/>
      <c r="AA23" s="17"/>
      <c r="AB23" s="17"/>
      <c r="AC23" s="17"/>
      <c r="AD23" s="17"/>
      <c r="AF23" s="53"/>
    </row>
    <row r="24" spans="1:33" x14ac:dyDescent="0.25">
      <c r="A24" s="3" t="s">
        <v>16</v>
      </c>
      <c r="B24" s="34">
        <v>16800</v>
      </c>
      <c r="C24" s="35">
        <v>7</v>
      </c>
      <c r="D24" s="36">
        <v>2</v>
      </c>
      <c r="E24" s="35">
        <v>7</v>
      </c>
      <c r="F24" s="36">
        <v>1</v>
      </c>
      <c r="H24" s="3" t="s">
        <v>16</v>
      </c>
      <c r="I24" s="65">
        <v>26390</v>
      </c>
      <c r="J24" s="14">
        <v>4389</v>
      </c>
      <c r="K24" s="35">
        <v>8</v>
      </c>
      <c r="L24" s="36">
        <v>2</v>
      </c>
      <c r="M24" s="35">
        <v>8</v>
      </c>
      <c r="N24" s="36">
        <v>1</v>
      </c>
      <c r="P24" s="3" t="s">
        <v>16</v>
      </c>
      <c r="Q24" s="65">
        <v>27300</v>
      </c>
      <c r="R24" s="14">
        <v>4452</v>
      </c>
      <c r="S24" s="35">
        <v>8</v>
      </c>
      <c r="T24" s="36">
        <v>2</v>
      </c>
      <c r="U24" s="35">
        <v>8</v>
      </c>
      <c r="V24" s="36">
        <v>2</v>
      </c>
      <c r="X24" s="3" t="s">
        <v>16</v>
      </c>
      <c r="Y24" s="54">
        <v>34930</v>
      </c>
      <c r="Z24" s="34">
        <v>4558</v>
      </c>
      <c r="AA24" s="35">
        <v>8</v>
      </c>
      <c r="AB24" s="36">
        <v>3</v>
      </c>
      <c r="AC24" s="35">
        <v>8</v>
      </c>
      <c r="AD24" s="36">
        <v>3</v>
      </c>
      <c r="AF24" s="54">
        <f t="shared" si="0"/>
        <v>29540</v>
      </c>
    </row>
    <row r="25" spans="1:33" x14ac:dyDescent="0.25">
      <c r="A25" s="3" t="s">
        <v>17</v>
      </c>
      <c r="B25" s="23">
        <v>70350</v>
      </c>
      <c r="C25" s="26">
        <v>12</v>
      </c>
      <c r="D25" s="27">
        <v>5</v>
      </c>
      <c r="E25" s="26">
        <v>12</v>
      </c>
      <c r="F25" s="27">
        <v>6</v>
      </c>
      <c r="H25" s="3" t="s">
        <v>17</v>
      </c>
      <c r="I25" s="62">
        <v>65100</v>
      </c>
      <c r="J25" s="2">
        <v>7080</v>
      </c>
      <c r="K25" s="26">
        <v>14</v>
      </c>
      <c r="L25" s="27">
        <v>3</v>
      </c>
      <c r="M25" s="26">
        <v>14</v>
      </c>
      <c r="N25" s="27">
        <v>3</v>
      </c>
      <c r="P25" s="3" t="s">
        <v>17</v>
      </c>
      <c r="Q25" s="62">
        <v>85050</v>
      </c>
      <c r="R25" s="2">
        <v>7359</v>
      </c>
      <c r="S25" s="26">
        <v>15</v>
      </c>
      <c r="T25" s="27">
        <v>3</v>
      </c>
      <c r="U25" s="26">
        <v>13</v>
      </c>
      <c r="V25" s="27">
        <v>3</v>
      </c>
      <c r="X25" s="3" t="s">
        <v>17</v>
      </c>
      <c r="Y25" s="50">
        <v>71645</v>
      </c>
      <c r="Z25" s="23">
        <v>7993</v>
      </c>
      <c r="AA25" s="26">
        <v>15</v>
      </c>
      <c r="AB25" s="27">
        <v>3</v>
      </c>
      <c r="AC25" s="26">
        <v>15</v>
      </c>
      <c r="AD25" s="27">
        <v>3</v>
      </c>
      <c r="AF25" s="50">
        <f t="shared" si="0"/>
        <v>73931.666666666672</v>
      </c>
    </row>
    <row r="26" spans="1:33" x14ac:dyDescent="0.25">
      <c r="A26" s="3" t="s">
        <v>18</v>
      </c>
      <c r="B26" s="23">
        <v>56700</v>
      </c>
      <c r="C26" s="26">
        <v>8</v>
      </c>
      <c r="D26" s="27">
        <v>3</v>
      </c>
      <c r="E26" s="26">
        <v>6</v>
      </c>
      <c r="F26" s="27">
        <v>6</v>
      </c>
      <c r="H26" s="3" t="s">
        <v>18</v>
      </c>
      <c r="I26" s="62">
        <v>58600</v>
      </c>
      <c r="J26" s="2">
        <v>4617</v>
      </c>
      <c r="K26" s="26">
        <v>7</v>
      </c>
      <c r="L26" s="27">
        <v>5</v>
      </c>
      <c r="M26" s="26">
        <v>8</v>
      </c>
      <c r="N26" s="27">
        <v>6</v>
      </c>
      <c r="P26" s="3" t="s">
        <v>18</v>
      </c>
      <c r="Q26" s="62">
        <v>78700</v>
      </c>
      <c r="R26" s="2">
        <v>4017</v>
      </c>
      <c r="S26" s="26">
        <v>8</v>
      </c>
      <c r="T26" s="27">
        <v>6</v>
      </c>
      <c r="U26" s="26">
        <v>9</v>
      </c>
      <c r="V26" s="27">
        <v>5</v>
      </c>
      <c r="X26" s="3" t="s">
        <v>18</v>
      </c>
      <c r="Y26" s="50">
        <v>75200</v>
      </c>
      <c r="Z26" s="23">
        <v>3564</v>
      </c>
      <c r="AA26" s="26">
        <v>8</v>
      </c>
      <c r="AB26" s="27">
        <v>8</v>
      </c>
      <c r="AC26" s="26">
        <v>8</v>
      </c>
      <c r="AD26" s="27">
        <v>3</v>
      </c>
      <c r="AF26" s="50">
        <f t="shared" si="0"/>
        <v>70833.333333333328</v>
      </c>
    </row>
    <row r="27" spans="1:33" x14ac:dyDescent="0.25">
      <c r="A27" s="3" t="s">
        <v>19</v>
      </c>
      <c r="B27" s="23">
        <v>3850</v>
      </c>
      <c r="C27" s="26">
        <v>6</v>
      </c>
      <c r="D27" s="27">
        <v>0</v>
      </c>
      <c r="E27" s="26">
        <v>6</v>
      </c>
      <c r="F27" s="27">
        <v>0</v>
      </c>
      <c r="H27" s="3" t="s">
        <v>19</v>
      </c>
      <c r="I27" s="62">
        <v>10150</v>
      </c>
      <c r="J27" s="2">
        <v>2901</v>
      </c>
      <c r="K27" s="26">
        <v>6</v>
      </c>
      <c r="L27" s="27">
        <v>0</v>
      </c>
      <c r="M27" s="26">
        <v>6</v>
      </c>
      <c r="N27" s="27">
        <v>0</v>
      </c>
      <c r="P27" s="3" t="s">
        <v>19</v>
      </c>
      <c r="Q27" s="62">
        <v>12600</v>
      </c>
      <c r="R27" s="2">
        <v>3209</v>
      </c>
      <c r="S27" s="26">
        <v>7</v>
      </c>
      <c r="T27" s="27">
        <v>0</v>
      </c>
      <c r="U27" s="26">
        <v>7</v>
      </c>
      <c r="V27" s="27">
        <v>0</v>
      </c>
      <c r="X27" s="3" t="s">
        <v>19</v>
      </c>
      <c r="Y27" s="50">
        <v>16800</v>
      </c>
      <c r="Z27" s="23">
        <v>3217</v>
      </c>
      <c r="AA27" s="26">
        <v>7</v>
      </c>
      <c r="AB27" s="27">
        <v>0</v>
      </c>
      <c r="AC27" s="26">
        <v>7</v>
      </c>
      <c r="AD27" s="27">
        <v>0</v>
      </c>
      <c r="AF27" s="50">
        <f t="shared" si="0"/>
        <v>13183.333333333334</v>
      </c>
    </row>
    <row r="28" spans="1:33" x14ac:dyDescent="0.25">
      <c r="A28" s="3" t="s">
        <v>20</v>
      </c>
      <c r="B28" s="23">
        <v>24200</v>
      </c>
      <c r="C28" s="26">
        <v>7</v>
      </c>
      <c r="D28" s="27">
        <v>1</v>
      </c>
      <c r="E28" s="26">
        <v>7</v>
      </c>
      <c r="F28" s="27">
        <v>1</v>
      </c>
      <c r="H28" s="3" t="s">
        <v>20</v>
      </c>
      <c r="I28" s="62">
        <v>18950</v>
      </c>
      <c r="J28" s="2">
        <v>4043</v>
      </c>
      <c r="K28" s="26">
        <v>7</v>
      </c>
      <c r="L28" s="27">
        <v>2</v>
      </c>
      <c r="M28" s="26">
        <v>7</v>
      </c>
      <c r="N28" s="27">
        <v>2</v>
      </c>
      <c r="P28" s="3" t="s">
        <v>20</v>
      </c>
      <c r="Q28" s="62">
        <v>8132</v>
      </c>
      <c r="R28" s="2">
        <v>4575</v>
      </c>
      <c r="S28" s="26">
        <v>8</v>
      </c>
      <c r="T28" s="27">
        <v>2</v>
      </c>
      <c r="U28" s="26">
        <v>8</v>
      </c>
      <c r="V28" s="27">
        <v>1</v>
      </c>
      <c r="X28" s="3" t="s">
        <v>20</v>
      </c>
      <c r="Y28" s="50">
        <v>9450</v>
      </c>
      <c r="Z28" s="23">
        <v>5295</v>
      </c>
      <c r="AA28" s="26">
        <v>10</v>
      </c>
      <c r="AB28" s="27">
        <v>2</v>
      </c>
      <c r="AC28" s="26">
        <v>10</v>
      </c>
      <c r="AD28" s="27">
        <v>2</v>
      </c>
      <c r="AF28" s="50">
        <f t="shared" si="0"/>
        <v>12177.333333333334</v>
      </c>
    </row>
    <row r="29" spans="1:33" ht="15.75" thickBot="1" x14ac:dyDescent="0.3">
      <c r="A29" s="4" t="s">
        <v>21</v>
      </c>
      <c r="B29" s="24">
        <v>39200</v>
      </c>
      <c r="C29" s="37">
        <v>6</v>
      </c>
      <c r="D29" s="38">
        <v>9</v>
      </c>
      <c r="E29" s="37">
        <v>7</v>
      </c>
      <c r="F29" s="38">
        <v>6</v>
      </c>
      <c r="H29" s="4" t="s">
        <v>21</v>
      </c>
      <c r="I29" s="63">
        <f>39200+4200</f>
        <v>43400</v>
      </c>
      <c r="J29" s="5">
        <v>3756</v>
      </c>
      <c r="K29" s="37">
        <v>7</v>
      </c>
      <c r="L29" s="38">
        <v>6</v>
      </c>
      <c r="M29" s="37">
        <v>7</v>
      </c>
      <c r="N29" s="38">
        <v>6</v>
      </c>
      <c r="P29" s="4" t="s">
        <v>21</v>
      </c>
      <c r="Q29" s="63">
        <f>35000+1400</f>
        <v>36400</v>
      </c>
      <c r="R29" s="5">
        <v>3647</v>
      </c>
      <c r="S29" s="37">
        <v>7</v>
      </c>
      <c r="T29" s="38">
        <v>9</v>
      </c>
      <c r="U29" s="37">
        <v>7</v>
      </c>
      <c r="V29" s="38">
        <v>6</v>
      </c>
      <c r="X29" s="4" t="s">
        <v>21</v>
      </c>
      <c r="Y29" s="51">
        <f>39200+2800</f>
        <v>42000</v>
      </c>
      <c r="Z29" s="24">
        <v>3637</v>
      </c>
      <c r="AA29" s="37">
        <v>7</v>
      </c>
      <c r="AB29" s="38">
        <v>7</v>
      </c>
      <c r="AC29" s="37">
        <v>7</v>
      </c>
      <c r="AD29" s="38">
        <v>7</v>
      </c>
      <c r="AF29" s="51">
        <f t="shared" si="0"/>
        <v>40600</v>
      </c>
    </row>
    <row r="30" spans="1:33" ht="16.5" thickTop="1" thickBot="1" x14ac:dyDescent="0.3">
      <c r="A30" s="6" t="s">
        <v>22</v>
      </c>
      <c r="B30" s="25">
        <v>211100</v>
      </c>
      <c r="C30" s="32">
        <v>46</v>
      </c>
      <c r="D30" s="33">
        <v>20</v>
      </c>
      <c r="E30" s="32">
        <v>45</v>
      </c>
      <c r="F30" s="33">
        <v>20</v>
      </c>
      <c r="H30" s="6" t="s">
        <v>22</v>
      </c>
      <c r="I30" s="52">
        <f t="shared" ref="I30:N30" si="10">SUM(I24:I29)</f>
        <v>222590</v>
      </c>
      <c r="J30" s="7">
        <f t="shared" si="10"/>
        <v>26786</v>
      </c>
      <c r="K30" s="32">
        <f t="shared" si="10"/>
        <v>49</v>
      </c>
      <c r="L30" s="32">
        <f t="shared" si="10"/>
        <v>18</v>
      </c>
      <c r="M30" s="32">
        <f t="shared" si="10"/>
        <v>50</v>
      </c>
      <c r="N30" s="32">
        <f t="shared" si="10"/>
        <v>18</v>
      </c>
      <c r="P30" s="6" t="s">
        <v>22</v>
      </c>
      <c r="Q30" s="52">
        <f t="shared" ref="Q30:V30" si="11">SUM(Q24:Q29)</f>
        <v>248182</v>
      </c>
      <c r="R30" s="7">
        <f t="shared" si="11"/>
        <v>27259</v>
      </c>
      <c r="S30" s="32">
        <f t="shared" si="11"/>
        <v>53</v>
      </c>
      <c r="T30" s="32">
        <f t="shared" si="11"/>
        <v>22</v>
      </c>
      <c r="U30" s="32">
        <f t="shared" si="11"/>
        <v>52</v>
      </c>
      <c r="V30" s="32">
        <f t="shared" si="11"/>
        <v>17</v>
      </c>
      <c r="X30" s="6" t="s">
        <v>22</v>
      </c>
      <c r="Y30" s="52">
        <f t="shared" ref="Y30:AD30" si="12">SUM(Y24:Y29)</f>
        <v>250025</v>
      </c>
      <c r="Z30" s="25">
        <f t="shared" si="12"/>
        <v>28264</v>
      </c>
      <c r="AA30" s="32">
        <f t="shared" si="12"/>
        <v>55</v>
      </c>
      <c r="AB30" s="32">
        <f t="shared" si="12"/>
        <v>23</v>
      </c>
      <c r="AC30" s="32">
        <f t="shared" si="12"/>
        <v>55</v>
      </c>
      <c r="AD30" s="32">
        <f t="shared" si="12"/>
        <v>18</v>
      </c>
      <c r="AF30" s="52">
        <f t="shared" si="0"/>
        <v>240265.66666666666</v>
      </c>
    </row>
    <row r="31" spans="1:33" ht="15.75" thickBot="1" x14ac:dyDescent="0.3">
      <c r="A31" s="12"/>
      <c r="B31" s="13"/>
      <c r="C31" s="17"/>
      <c r="D31" s="17"/>
      <c r="E31" s="17"/>
      <c r="F31" s="17"/>
      <c r="H31" s="12"/>
      <c r="I31" s="53"/>
      <c r="J31" s="13"/>
      <c r="K31" s="17"/>
      <c r="L31" s="17"/>
      <c r="M31" s="17"/>
      <c r="N31" s="17"/>
      <c r="P31" s="12"/>
      <c r="Q31" s="53"/>
      <c r="R31" s="13"/>
      <c r="S31" s="17"/>
      <c r="T31" s="17"/>
      <c r="U31" s="17"/>
      <c r="V31" s="17"/>
      <c r="X31" s="12"/>
      <c r="Y31" s="53"/>
      <c r="Z31" s="13"/>
      <c r="AA31" s="17"/>
      <c r="AB31" s="17"/>
      <c r="AC31" s="17"/>
      <c r="AD31" s="17"/>
      <c r="AF31" s="53"/>
    </row>
    <row r="32" spans="1:33" x14ac:dyDescent="0.25">
      <c r="A32" s="3" t="s">
        <v>23</v>
      </c>
      <c r="B32" s="34">
        <v>78531</v>
      </c>
      <c r="C32" s="35">
        <v>22</v>
      </c>
      <c r="D32" s="36">
        <v>5</v>
      </c>
      <c r="E32" s="35">
        <v>22</v>
      </c>
      <c r="F32" s="36">
        <v>4</v>
      </c>
      <c r="H32" s="3" t="s">
        <v>23</v>
      </c>
      <c r="I32" s="65">
        <f>97975+8400</f>
        <v>106375</v>
      </c>
      <c r="J32" s="14">
        <v>11838</v>
      </c>
      <c r="K32" s="35">
        <v>20</v>
      </c>
      <c r="L32" s="36">
        <v>5</v>
      </c>
      <c r="M32" s="35">
        <v>20</v>
      </c>
      <c r="N32" s="36">
        <v>4</v>
      </c>
      <c r="P32" s="3" t="s">
        <v>23</v>
      </c>
      <c r="Q32" s="65">
        <f>83667+28350</f>
        <v>112017</v>
      </c>
      <c r="R32" s="14">
        <v>12206</v>
      </c>
      <c r="S32" s="35">
        <v>23</v>
      </c>
      <c r="T32" s="36">
        <v>5</v>
      </c>
      <c r="U32" s="35">
        <v>23</v>
      </c>
      <c r="V32" s="36">
        <v>5</v>
      </c>
      <c r="X32" s="3" t="s">
        <v>23</v>
      </c>
      <c r="Y32" s="54">
        <f>85968+23100</f>
        <v>109068</v>
      </c>
      <c r="Z32" s="34">
        <v>13653</v>
      </c>
      <c r="AA32" s="35">
        <v>23</v>
      </c>
      <c r="AB32" s="36">
        <v>5</v>
      </c>
      <c r="AC32" s="35">
        <v>22</v>
      </c>
      <c r="AD32" s="36">
        <v>5</v>
      </c>
      <c r="AF32" s="54">
        <f t="shared" si="0"/>
        <v>109153.33333333333</v>
      </c>
    </row>
    <row r="33" spans="1:32" x14ac:dyDescent="0.25">
      <c r="A33" s="3" t="s">
        <v>24</v>
      </c>
      <c r="B33" s="23">
        <v>55300</v>
      </c>
      <c r="C33" s="26">
        <v>19</v>
      </c>
      <c r="D33" s="27">
        <v>4</v>
      </c>
      <c r="E33" s="26">
        <v>20</v>
      </c>
      <c r="F33" s="27">
        <v>4</v>
      </c>
      <c r="H33" s="3" t="s">
        <v>24</v>
      </c>
      <c r="I33" s="62">
        <f>59500+23100</f>
        <v>82600</v>
      </c>
      <c r="J33" s="2">
        <v>18081</v>
      </c>
      <c r="K33" s="26">
        <v>20</v>
      </c>
      <c r="L33" s="27">
        <v>5</v>
      </c>
      <c r="M33" s="26">
        <v>20</v>
      </c>
      <c r="N33" s="27">
        <v>3</v>
      </c>
      <c r="P33" s="3" t="s">
        <v>24</v>
      </c>
      <c r="Q33" s="62">
        <f>39200+18900</f>
        <v>58100</v>
      </c>
      <c r="R33" s="2">
        <v>16722</v>
      </c>
      <c r="S33" s="26">
        <v>21</v>
      </c>
      <c r="T33" s="27">
        <v>2</v>
      </c>
      <c r="U33" s="26">
        <v>21</v>
      </c>
      <c r="V33" s="27">
        <v>1</v>
      </c>
      <c r="X33" s="3" t="s">
        <v>24</v>
      </c>
      <c r="Y33" s="50">
        <f>67500+14700</f>
        <v>82200</v>
      </c>
      <c r="Z33" s="23">
        <v>17309</v>
      </c>
      <c r="AA33" s="26">
        <v>21</v>
      </c>
      <c r="AB33" s="27">
        <v>2</v>
      </c>
      <c r="AC33" s="26">
        <v>20</v>
      </c>
      <c r="AD33" s="27">
        <v>1</v>
      </c>
      <c r="AF33" s="50">
        <f t="shared" si="0"/>
        <v>74300</v>
      </c>
    </row>
    <row r="34" spans="1:32" x14ac:dyDescent="0.25">
      <c r="A34" s="3" t="s">
        <v>25</v>
      </c>
      <c r="B34" s="23">
        <v>156250</v>
      </c>
      <c r="C34" s="26">
        <v>19</v>
      </c>
      <c r="D34" s="27">
        <v>7</v>
      </c>
      <c r="E34" s="26">
        <v>19</v>
      </c>
      <c r="F34" s="27">
        <v>8</v>
      </c>
      <c r="H34" s="3" t="s">
        <v>25</v>
      </c>
      <c r="I34" s="62">
        <v>128100</v>
      </c>
      <c r="J34" s="2">
        <v>7556</v>
      </c>
      <c r="K34" s="26">
        <v>20</v>
      </c>
      <c r="L34" s="27">
        <v>5</v>
      </c>
      <c r="M34" s="26">
        <v>20</v>
      </c>
      <c r="N34" s="27">
        <v>6</v>
      </c>
      <c r="P34" s="3" t="s">
        <v>25</v>
      </c>
      <c r="Q34" s="62">
        <v>153377</v>
      </c>
      <c r="R34" s="2">
        <v>7261</v>
      </c>
      <c r="S34" s="26">
        <v>21</v>
      </c>
      <c r="T34" s="27">
        <v>5</v>
      </c>
      <c r="U34" s="26">
        <v>21</v>
      </c>
      <c r="V34" s="27">
        <v>6</v>
      </c>
      <c r="X34" s="3" t="s">
        <v>25</v>
      </c>
      <c r="Y34" s="50">
        <v>157162.5</v>
      </c>
      <c r="Z34" s="23">
        <v>7375</v>
      </c>
      <c r="AA34" s="26">
        <v>20</v>
      </c>
      <c r="AB34" s="27">
        <v>8</v>
      </c>
      <c r="AC34" s="26">
        <v>20</v>
      </c>
      <c r="AD34" s="27">
        <v>11</v>
      </c>
      <c r="AF34" s="50">
        <f t="shared" si="0"/>
        <v>146213.16666666666</v>
      </c>
    </row>
    <row r="35" spans="1:32" ht="15.75" thickBot="1" x14ac:dyDescent="0.3">
      <c r="A35" s="4" t="s">
        <v>26</v>
      </c>
      <c r="B35" s="24">
        <v>51800</v>
      </c>
      <c r="C35" s="37">
        <v>19</v>
      </c>
      <c r="D35" s="38">
        <v>4</v>
      </c>
      <c r="E35" s="37">
        <v>19</v>
      </c>
      <c r="F35" s="38">
        <v>3</v>
      </c>
      <c r="H35" s="4" t="s">
        <v>26</v>
      </c>
      <c r="I35" s="63">
        <f>50750+5250</f>
        <v>56000</v>
      </c>
      <c r="J35" s="5">
        <v>10366</v>
      </c>
      <c r="K35" s="37">
        <v>20</v>
      </c>
      <c r="L35" s="38">
        <v>4</v>
      </c>
      <c r="M35" s="37">
        <v>20</v>
      </c>
      <c r="N35" s="38">
        <v>4</v>
      </c>
      <c r="P35" s="4" t="s">
        <v>26</v>
      </c>
      <c r="Q35" s="63">
        <f>77200+15750</f>
        <v>92950</v>
      </c>
      <c r="R35" s="5">
        <v>11086</v>
      </c>
      <c r="S35" s="37">
        <v>19</v>
      </c>
      <c r="T35" s="38">
        <v>4</v>
      </c>
      <c r="U35" s="37">
        <v>19</v>
      </c>
      <c r="V35" s="38">
        <v>5</v>
      </c>
      <c r="X35" s="4" t="s">
        <v>26</v>
      </c>
      <c r="Y35" s="51">
        <f>54830+12600</f>
        <v>67430</v>
      </c>
      <c r="Z35" s="24">
        <v>11299</v>
      </c>
      <c r="AA35" s="37">
        <v>21</v>
      </c>
      <c r="AB35" s="38">
        <v>5</v>
      </c>
      <c r="AC35" s="37">
        <v>20</v>
      </c>
      <c r="AD35" s="38">
        <v>5</v>
      </c>
      <c r="AF35" s="51">
        <f t="shared" si="0"/>
        <v>72126.666666666672</v>
      </c>
    </row>
    <row r="36" spans="1:32" ht="16.5" thickTop="1" thickBot="1" x14ac:dyDescent="0.3">
      <c r="A36" s="6" t="s">
        <v>27</v>
      </c>
      <c r="B36" s="25">
        <v>341881</v>
      </c>
      <c r="C36" s="32">
        <v>79</v>
      </c>
      <c r="D36" s="33">
        <v>20</v>
      </c>
      <c r="E36" s="32">
        <v>80</v>
      </c>
      <c r="F36" s="33">
        <v>19</v>
      </c>
      <c r="H36" s="6" t="s">
        <v>27</v>
      </c>
      <c r="I36" s="52">
        <f t="shared" ref="I36:N36" si="13">SUM(I32:I35)</f>
        <v>373075</v>
      </c>
      <c r="J36" s="7">
        <f t="shared" si="13"/>
        <v>47841</v>
      </c>
      <c r="K36" s="32">
        <f t="shared" si="13"/>
        <v>80</v>
      </c>
      <c r="L36" s="32">
        <f t="shared" si="13"/>
        <v>19</v>
      </c>
      <c r="M36" s="32">
        <f t="shared" si="13"/>
        <v>80</v>
      </c>
      <c r="N36" s="32">
        <f t="shared" si="13"/>
        <v>17</v>
      </c>
      <c r="P36" s="6" t="s">
        <v>27</v>
      </c>
      <c r="Q36" s="52">
        <f t="shared" ref="Q36:V36" si="14">SUM(Q32:Q35)</f>
        <v>416444</v>
      </c>
      <c r="R36" s="7">
        <f t="shared" si="14"/>
        <v>47275</v>
      </c>
      <c r="S36" s="32">
        <f t="shared" si="14"/>
        <v>84</v>
      </c>
      <c r="T36" s="32">
        <f t="shared" si="14"/>
        <v>16</v>
      </c>
      <c r="U36" s="32">
        <f t="shared" si="14"/>
        <v>84</v>
      </c>
      <c r="V36" s="32">
        <f t="shared" si="14"/>
        <v>17</v>
      </c>
      <c r="X36" s="6" t="s">
        <v>27</v>
      </c>
      <c r="Y36" s="52">
        <f t="shared" ref="Y36:AD36" si="15">SUM(Y32:Y35)</f>
        <v>415860.5</v>
      </c>
      <c r="Z36" s="25">
        <f t="shared" si="15"/>
        <v>49636</v>
      </c>
      <c r="AA36" s="32">
        <f t="shared" si="15"/>
        <v>85</v>
      </c>
      <c r="AB36" s="32">
        <f t="shared" si="15"/>
        <v>20</v>
      </c>
      <c r="AC36" s="32">
        <f t="shared" si="15"/>
        <v>82</v>
      </c>
      <c r="AD36" s="32">
        <f t="shared" si="15"/>
        <v>22</v>
      </c>
      <c r="AF36" s="52">
        <f t="shared" si="0"/>
        <v>401793.16666666669</v>
      </c>
    </row>
    <row r="37" spans="1:32" ht="15.75" thickBot="1" x14ac:dyDescent="0.3">
      <c r="A37" s="12"/>
      <c r="B37" s="13"/>
      <c r="C37" s="17"/>
      <c r="D37" s="17"/>
      <c r="E37" s="17"/>
      <c r="F37" s="17"/>
      <c r="H37" s="12"/>
      <c r="I37" s="53"/>
      <c r="J37" s="13"/>
      <c r="K37" s="17"/>
      <c r="L37" s="17"/>
      <c r="M37" s="17"/>
      <c r="N37" s="17"/>
      <c r="P37" s="12"/>
      <c r="Q37" s="53"/>
      <c r="R37" s="13"/>
      <c r="S37" s="17"/>
      <c r="T37" s="17"/>
      <c r="U37" s="17"/>
      <c r="V37" s="17"/>
      <c r="X37" s="12"/>
      <c r="Y37" s="53"/>
      <c r="Z37" s="13"/>
      <c r="AA37" s="17"/>
      <c r="AB37" s="17"/>
      <c r="AC37" s="17"/>
      <c r="AD37" s="17"/>
      <c r="AF37" s="53"/>
    </row>
    <row r="38" spans="1:32" ht="15.75" thickBot="1" x14ac:dyDescent="0.3">
      <c r="A38" s="3" t="s">
        <v>28</v>
      </c>
      <c r="B38" s="42">
        <v>102200</v>
      </c>
      <c r="C38" s="39">
        <v>5</v>
      </c>
      <c r="D38" s="40">
        <v>9</v>
      </c>
      <c r="E38" s="39">
        <v>5</v>
      </c>
      <c r="F38" s="40">
        <v>9</v>
      </c>
      <c r="H38" s="3" t="s">
        <v>28</v>
      </c>
      <c r="I38" s="66">
        <v>112900</v>
      </c>
      <c r="J38" s="43">
        <v>5467</v>
      </c>
      <c r="K38" s="39">
        <v>5</v>
      </c>
      <c r="L38" s="40">
        <v>11</v>
      </c>
      <c r="M38" s="39">
        <v>5</v>
      </c>
      <c r="N38" s="40">
        <v>9</v>
      </c>
      <c r="P38" s="3" t="s">
        <v>28</v>
      </c>
      <c r="Q38" s="66">
        <v>92000</v>
      </c>
      <c r="R38" s="43">
        <v>4582</v>
      </c>
      <c r="S38" s="39">
        <v>5</v>
      </c>
      <c r="T38" s="40">
        <v>9</v>
      </c>
      <c r="U38" s="39">
        <v>5</v>
      </c>
      <c r="V38" s="40">
        <v>7</v>
      </c>
      <c r="X38" s="3" t="s">
        <v>28</v>
      </c>
      <c r="Y38" s="55">
        <v>75600</v>
      </c>
      <c r="Z38" s="42">
        <v>4515</v>
      </c>
      <c r="AA38" s="39">
        <v>5</v>
      </c>
      <c r="AB38" s="40">
        <v>6</v>
      </c>
      <c r="AC38" s="39">
        <v>5</v>
      </c>
      <c r="AD38" s="40">
        <v>9</v>
      </c>
      <c r="AF38" s="55">
        <f t="shared" si="0"/>
        <v>93500</v>
      </c>
    </row>
    <row r="39" spans="1:32" ht="15.75" thickBot="1" x14ac:dyDescent="0.3">
      <c r="A39" s="12"/>
      <c r="B39" s="13"/>
      <c r="C39" s="17"/>
      <c r="D39" s="17"/>
      <c r="E39" s="17"/>
      <c r="F39" s="17"/>
      <c r="H39" s="12"/>
      <c r="I39" s="53"/>
      <c r="J39" s="13"/>
      <c r="K39" s="17"/>
      <c r="L39" s="17"/>
      <c r="M39" s="17"/>
      <c r="N39" s="17"/>
      <c r="P39" s="12"/>
      <c r="Q39" s="53"/>
      <c r="R39" s="13"/>
      <c r="S39" s="17"/>
      <c r="T39" s="17"/>
      <c r="U39" s="17"/>
      <c r="V39" s="17"/>
      <c r="X39" s="12"/>
      <c r="Y39" s="53"/>
      <c r="Z39" s="13"/>
      <c r="AA39" s="17"/>
      <c r="AB39" s="17"/>
      <c r="AC39" s="17"/>
      <c r="AD39" s="17"/>
      <c r="AF39" s="53"/>
    </row>
    <row r="40" spans="1:32" ht="15.75" thickBot="1" x14ac:dyDescent="0.3">
      <c r="A40" s="3"/>
      <c r="B40" s="42"/>
      <c r="C40" s="39"/>
      <c r="D40" s="40"/>
      <c r="E40" s="39"/>
      <c r="F40" s="40"/>
      <c r="H40" s="3" t="s">
        <v>59</v>
      </c>
      <c r="I40" s="66">
        <v>19500</v>
      </c>
      <c r="J40" s="43" t="s">
        <v>60</v>
      </c>
      <c r="K40" s="39" t="s">
        <v>60</v>
      </c>
      <c r="L40" s="40" t="s">
        <v>60</v>
      </c>
      <c r="M40" s="39" t="s">
        <v>60</v>
      </c>
      <c r="N40" s="40" t="s">
        <v>60</v>
      </c>
      <c r="P40" s="3" t="s">
        <v>59</v>
      </c>
      <c r="Q40" s="66">
        <v>36300</v>
      </c>
      <c r="R40" s="43" t="s">
        <v>60</v>
      </c>
      <c r="S40" s="39" t="s">
        <v>60</v>
      </c>
      <c r="T40" s="40" t="s">
        <v>60</v>
      </c>
      <c r="U40" s="39" t="s">
        <v>60</v>
      </c>
      <c r="V40" s="40" t="s">
        <v>60</v>
      </c>
      <c r="X40" s="3" t="s">
        <v>59</v>
      </c>
      <c r="Y40" s="55">
        <v>24000</v>
      </c>
      <c r="Z40" s="43" t="s">
        <v>60</v>
      </c>
      <c r="AA40" s="39" t="s">
        <v>60</v>
      </c>
      <c r="AB40" s="40" t="s">
        <v>60</v>
      </c>
      <c r="AC40" s="39" t="s">
        <v>60</v>
      </c>
      <c r="AD40" s="40" t="s">
        <v>60</v>
      </c>
      <c r="AF40" s="55">
        <f t="shared" si="0"/>
        <v>26600</v>
      </c>
    </row>
    <row r="41" spans="1:32" ht="15.75" thickBot="1" x14ac:dyDescent="0.3">
      <c r="A41" s="12"/>
      <c r="B41" s="13"/>
      <c r="C41" s="17"/>
      <c r="D41" s="17"/>
      <c r="E41" s="17"/>
      <c r="F41" s="17"/>
      <c r="H41" s="12"/>
      <c r="I41" s="56"/>
      <c r="J41" s="13"/>
      <c r="K41" s="17"/>
      <c r="L41" s="17"/>
      <c r="M41" s="17"/>
      <c r="N41" s="17"/>
      <c r="P41" s="12"/>
      <c r="Q41" s="53"/>
      <c r="R41" s="13"/>
      <c r="S41" s="17"/>
      <c r="T41" s="17"/>
      <c r="U41" s="17"/>
      <c r="V41" s="17"/>
      <c r="X41" s="12"/>
      <c r="Y41" s="53"/>
      <c r="Z41" s="13"/>
      <c r="AA41" s="17"/>
      <c r="AB41" s="17"/>
      <c r="AC41" s="17"/>
      <c r="AD41" s="17"/>
      <c r="AF41" s="53"/>
    </row>
    <row r="42" spans="1:32" ht="16.5" thickBot="1" x14ac:dyDescent="0.3">
      <c r="A42" s="15" t="s">
        <v>35</v>
      </c>
      <c r="B42" s="44">
        <f>SUM(B38,B36,B30,B22,B16,B11)</f>
        <v>1725687</v>
      </c>
      <c r="C42" s="20">
        <f>SUM(C38,C36,C30,C22,C16,C11)</f>
        <v>290</v>
      </c>
      <c r="D42" s="21">
        <f>SUM(D38,D36,D30,D22,D16,D11)</f>
        <v>129</v>
      </c>
      <c r="E42" s="20">
        <f>SUM(E38,E36,E30,E22,E16,E11)</f>
        <v>291</v>
      </c>
      <c r="F42" s="21">
        <f>SUM(F38,F36,F30,F22,F16,F11)</f>
        <v>128</v>
      </c>
      <c r="H42" s="15" t="s">
        <v>35</v>
      </c>
      <c r="I42" s="67">
        <f t="shared" ref="I42:N42" si="16">SUM(I40,I38,I36,I30,I22,I16, I12)</f>
        <v>2141834</v>
      </c>
      <c r="J42" s="77">
        <f t="shared" si="16"/>
        <v>205234</v>
      </c>
      <c r="K42" s="77">
        <f t="shared" si="16"/>
        <v>293</v>
      </c>
      <c r="L42" s="77">
        <f t="shared" si="16"/>
        <v>145</v>
      </c>
      <c r="M42" s="77">
        <f t="shared" si="16"/>
        <v>294</v>
      </c>
      <c r="N42" s="77">
        <f t="shared" si="16"/>
        <v>147</v>
      </c>
      <c r="P42" s="15" t="s">
        <v>35</v>
      </c>
      <c r="Q42" s="67">
        <f t="shared" ref="Q42:V42" si="17">SUM(Q40,Q38,Q36,Q30,Q22,Q16, Q12)</f>
        <v>2197936</v>
      </c>
      <c r="R42" s="77">
        <f t="shared" si="17"/>
        <v>199969</v>
      </c>
      <c r="S42" s="77">
        <f t="shared" si="17"/>
        <v>304</v>
      </c>
      <c r="T42" s="77">
        <f t="shared" si="17"/>
        <v>159</v>
      </c>
      <c r="U42" s="77">
        <f t="shared" si="17"/>
        <v>306</v>
      </c>
      <c r="V42" s="77">
        <f t="shared" si="17"/>
        <v>151</v>
      </c>
      <c r="X42" s="15" t="s">
        <v>35</v>
      </c>
      <c r="Y42" s="67">
        <f t="shared" ref="Y42:AD42" si="18">SUM(Y40,Y38,Y36,Y30,Y22,Y16, Y12)</f>
        <v>2214674.5</v>
      </c>
      <c r="Z42" s="77">
        <f t="shared" si="18"/>
        <v>205320</v>
      </c>
      <c r="AA42" s="77">
        <f t="shared" si="18"/>
        <v>305</v>
      </c>
      <c r="AB42" s="77">
        <f t="shared" si="18"/>
        <v>175</v>
      </c>
      <c r="AC42" s="77">
        <f t="shared" si="18"/>
        <v>301</v>
      </c>
      <c r="AD42" s="77">
        <f t="shared" si="18"/>
        <v>169</v>
      </c>
      <c r="AF42" s="73">
        <f>SUM(AF40,AF38,AF36,AF30,AF22,AF16, AF12)</f>
        <v>2184814.8333333335</v>
      </c>
    </row>
    <row r="43" spans="1:32" ht="16.5" thickBot="1" x14ac:dyDescent="0.3">
      <c r="A43" s="18"/>
      <c r="B43" s="74"/>
      <c r="C43" s="18"/>
      <c r="D43" s="18"/>
      <c r="E43" s="18"/>
      <c r="F43" s="18"/>
      <c r="H43" s="75" t="s">
        <v>61</v>
      </c>
      <c r="I43" s="56">
        <v>1903999</v>
      </c>
      <c r="J43" s="19"/>
      <c r="K43" s="19"/>
      <c r="L43" s="19"/>
      <c r="M43" s="19"/>
      <c r="N43" s="19"/>
      <c r="P43" s="75" t="s">
        <v>61</v>
      </c>
      <c r="Q43" s="56">
        <v>1964824</v>
      </c>
      <c r="R43" s="19"/>
      <c r="S43" s="19"/>
      <c r="T43" s="19"/>
      <c r="U43" s="19"/>
      <c r="V43" s="19"/>
      <c r="X43" s="75" t="s">
        <v>61</v>
      </c>
      <c r="Y43" s="56">
        <v>1924824</v>
      </c>
      <c r="Z43" s="19"/>
      <c r="AA43" s="19"/>
      <c r="AB43" s="19"/>
      <c r="AC43" s="19"/>
      <c r="AD43" s="19"/>
      <c r="AF43" s="56"/>
    </row>
    <row r="44" spans="1:32" ht="16.5" thickBot="1" x14ac:dyDescent="0.3">
      <c r="A44" s="18"/>
      <c r="B44" s="74"/>
      <c r="C44" s="18"/>
      <c r="D44" s="18"/>
      <c r="E44" s="18"/>
      <c r="F44" s="18"/>
      <c r="H44" s="75" t="s">
        <v>62</v>
      </c>
      <c r="I44" s="56">
        <f>I43-I42</f>
        <v>-237835</v>
      </c>
      <c r="J44" s="19"/>
      <c r="K44" s="19"/>
      <c r="L44" s="19"/>
      <c r="M44" s="19"/>
      <c r="N44" s="19"/>
      <c r="P44" s="75" t="s">
        <v>62</v>
      </c>
      <c r="Q44" s="56">
        <f>Q43-Q42</f>
        <v>-233112</v>
      </c>
      <c r="R44" s="19"/>
      <c r="S44" s="19"/>
      <c r="T44" s="19"/>
      <c r="U44" s="19"/>
      <c r="V44" s="19"/>
      <c r="X44" s="75" t="s">
        <v>62</v>
      </c>
      <c r="Y44" s="56">
        <f>Y43-Y42</f>
        <v>-289850.5</v>
      </c>
      <c r="Z44" s="19"/>
      <c r="AA44" s="19"/>
      <c r="AB44" s="19"/>
      <c r="AC44" s="19"/>
      <c r="AD44" s="19"/>
      <c r="AF44" s="76">
        <f t="shared" ref="AF44" si="19">AVERAGE(Y44,Q44,I44)</f>
        <v>-253599.16666666666</v>
      </c>
    </row>
    <row r="45" spans="1:32" ht="15.75" x14ac:dyDescent="0.25">
      <c r="A45" s="18"/>
      <c r="B45" s="74"/>
      <c r="C45" s="18"/>
      <c r="D45" s="18"/>
      <c r="E45" s="18"/>
      <c r="F45" s="18"/>
      <c r="H45" s="18"/>
      <c r="I45" s="56"/>
      <c r="J45" s="19"/>
      <c r="K45" s="19"/>
      <c r="L45" s="19"/>
      <c r="M45" s="19"/>
      <c r="N45" s="19"/>
      <c r="P45" s="18"/>
      <c r="Q45" s="56"/>
      <c r="R45" s="19"/>
      <c r="S45" s="19"/>
      <c r="T45" s="19"/>
      <c r="U45" s="19"/>
      <c r="V45" s="19"/>
      <c r="X45" s="18"/>
      <c r="Y45" s="56"/>
      <c r="Z45" s="19"/>
      <c r="AA45" s="19"/>
      <c r="AB45" s="19"/>
      <c r="AC45" s="19"/>
      <c r="AD45" s="19"/>
      <c r="AF45" s="56"/>
    </row>
    <row r="46" spans="1:32" ht="15.75" x14ac:dyDescent="0.25">
      <c r="H46" s="9" t="s">
        <v>45</v>
      </c>
      <c r="J46" s="19"/>
      <c r="R46" s="19"/>
      <c r="S46" s="18"/>
      <c r="T46" s="18"/>
      <c r="U46" s="17"/>
      <c r="V46" s="17"/>
      <c r="X46" s="10" t="s">
        <v>55</v>
      </c>
      <c r="Y46" s="56"/>
      <c r="Z46" s="19"/>
      <c r="AA46" s="17"/>
      <c r="AB46" s="17"/>
      <c r="AC46" s="17"/>
      <c r="AD46" s="17"/>
    </row>
    <row r="47" spans="1:32" x14ac:dyDescent="0.25">
      <c r="A47" t="s">
        <v>44</v>
      </c>
      <c r="H47" s="9" t="s">
        <v>47</v>
      </c>
      <c r="J47" s="60"/>
      <c r="K47" s="9"/>
      <c r="L47" s="9"/>
      <c r="R47" s="60"/>
      <c r="Y47" s="57"/>
      <c r="Z47" s="60"/>
    </row>
    <row r="48" spans="1:32" x14ac:dyDescent="0.25">
      <c r="A48" t="s">
        <v>46</v>
      </c>
      <c r="K48" s="9"/>
      <c r="L48" s="9"/>
    </row>
    <row r="49" spans="8:24" x14ac:dyDescent="0.25">
      <c r="H49" s="9" t="s">
        <v>54</v>
      </c>
      <c r="I49" s="78"/>
      <c r="J49" s="79"/>
      <c r="O49" s="80"/>
      <c r="P49" s="9" t="s">
        <v>54</v>
      </c>
      <c r="Q49" s="78"/>
      <c r="R49" s="79"/>
      <c r="U49" s="81"/>
      <c r="V49" s="81"/>
      <c r="W49" s="80"/>
      <c r="X49" s="9" t="s">
        <v>54</v>
      </c>
    </row>
    <row r="50" spans="8:24" x14ac:dyDescent="0.25">
      <c r="H50" s="9" t="s">
        <v>63</v>
      </c>
      <c r="P50" s="9" t="s">
        <v>63</v>
      </c>
      <c r="X50" s="9" t="s">
        <v>63</v>
      </c>
    </row>
  </sheetData>
  <mergeCells count="32">
    <mergeCell ref="AA1:AB1"/>
    <mergeCell ref="AC1:AD1"/>
    <mergeCell ref="A2:B2"/>
    <mergeCell ref="C2:C4"/>
    <mergeCell ref="D2:D4"/>
    <mergeCell ref="E2:E4"/>
    <mergeCell ref="F2:F4"/>
    <mergeCell ref="H2:I2"/>
    <mergeCell ref="K2:K4"/>
    <mergeCell ref="L2:L4"/>
    <mergeCell ref="C1:D1"/>
    <mergeCell ref="E1:F1"/>
    <mergeCell ref="K1:L1"/>
    <mergeCell ref="M1:N1"/>
    <mergeCell ref="S1:T1"/>
    <mergeCell ref="U1:V1"/>
    <mergeCell ref="AA2:AA4"/>
    <mergeCell ref="AB2:AB4"/>
    <mergeCell ref="AC2:AC4"/>
    <mergeCell ref="AD2:AD4"/>
    <mergeCell ref="M2:M4"/>
    <mergeCell ref="N2:N4"/>
    <mergeCell ref="P2:Q2"/>
    <mergeCell ref="S2:S4"/>
    <mergeCell ref="T2:T4"/>
    <mergeCell ref="U2:U4"/>
    <mergeCell ref="A3:B3"/>
    <mergeCell ref="H3:I3"/>
    <mergeCell ref="P3:Q3"/>
    <mergeCell ref="X3:Z3"/>
    <mergeCell ref="V2:V4"/>
    <mergeCell ref="X2:Z2"/>
  </mergeCells>
  <pageMargins left="0.3" right="0.3" top="0.75" bottom="0.75" header="0.3" footer="0.3"/>
  <pageSetup scale="5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All - OR Split</vt:lpstr>
      <vt:lpstr>All - OR Incl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Crouch</dc:creator>
  <cp:lastModifiedBy>Jana Crouch</cp:lastModifiedBy>
  <cp:lastPrinted>2018-02-13T17:01:27Z</cp:lastPrinted>
  <dcterms:created xsi:type="dcterms:W3CDTF">2018-02-05T20:47:56Z</dcterms:created>
  <dcterms:modified xsi:type="dcterms:W3CDTF">2018-02-14T17:21:28Z</dcterms:modified>
</cp:coreProperties>
</file>